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13_ncr:1_{30753BC4-93C4-4C1B-8626-BF40EFF22413}" xr6:coauthVersionLast="45" xr6:coauthVersionMax="45" xr10:uidLastSave="{00000000-0000-0000-0000-000000000000}"/>
  <bookViews>
    <workbookView xWindow="-120" yWindow="-120" windowWidth="29040" windowHeight="15840" xr2:uid="{CC7D3020-D222-4D35-9DA1-CCC325F1A53F}"/>
  </bookViews>
  <sheets>
    <sheet name="MLF 3Y Port" sheetId="3" r:id="rId1"/>
    <sheet name="Tax Sub 3Y Port" sheetId="1" r:id="rId2"/>
    <sheet name="Compare Cha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F21" i="3"/>
  <c r="E21" i="3"/>
  <c r="M16" i="2" l="1"/>
  <c r="L16" i="2"/>
  <c r="K16" i="2"/>
  <c r="G15" i="1"/>
  <c r="F15" i="1"/>
  <c r="E15" i="1"/>
  <c r="G13" i="1"/>
  <c r="F13" i="1"/>
  <c r="E13" i="1"/>
  <c r="E5" i="1"/>
  <c r="E4" i="1"/>
  <c r="I18" i="3"/>
  <c r="G19" i="3"/>
  <c r="G20" i="3" s="1"/>
  <c r="F19" i="3"/>
  <c r="F20" i="3" s="1"/>
  <c r="E19" i="3"/>
  <c r="E20" i="3" s="1"/>
  <c r="H28" i="3"/>
  <c r="E22" i="3"/>
  <c r="J25" i="3"/>
  <c r="K25" i="3" s="1"/>
  <c r="L25" i="3" s="1"/>
  <c r="M25" i="3" s="1"/>
  <c r="G14" i="3"/>
  <c r="I56" i="3" s="1"/>
  <c r="I63" i="3" s="1"/>
  <c r="F14" i="3"/>
  <c r="I44" i="3" s="1"/>
  <c r="I51" i="3" s="1"/>
  <c r="E14" i="3"/>
  <c r="I32" i="3" s="1"/>
  <c r="I18" i="1" l="1"/>
  <c r="L12" i="3"/>
  <c r="M12" i="3"/>
  <c r="N12" i="3"/>
  <c r="I39" i="3"/>
  <c r="F34" i="3"/>
  <c r="I34" i="3" s="1"/>
  <c r="I36" i="3" s="1"/>
  <c r="M58" i="3"/>
  <c r="M60" i="3" s="1"/>
  <c r="M34" i="3"/>
  <c r="M36" i="3" s="1"/>
  <c r="N25" i="3"/>
  <c r="M46" i="3"/>
  <c r="M48" i="3" s="1"/>
  <c r="F46" i="3"/>
  <c r="I46" i="3" s="1"/>
  <c r="I48" i="3" s="1"/>
  <c r="L34" i="3"/>
  <c r="L36" i="3" s="1"/>
  <c r="F58" i="3"/>
  <c r="I58" i="3" s="1"/>
  <c r="I60" i="3" s="1"/>
  <c r="J34" i="3"/>
  <c r="J36" i="3" s="1"/>
  <c r="L58" i="3"/>
  <c r="L60" i="3" s="1"/>
  <c r="L46" i="3"/>
  <c r="L48" i="3" s="1"/>
  <c r="K34" i="3"/>
  <c r="K36" i="3" s="1"/>
  <c r="I35" i="3" l="1"/>
  <c r="J32" i="3" s="1"/>
  <c r="J39" i="3" s="1"/>
  <c r="J46" i="3"/>
  <c r="J48" i="3" s="1"/>
  <c r="J35" i="3"/>
  <c r="K32" i="3" s="1"/>
  <c r="K46" i="3"/>
  <c r="K48" i="3" s="1"/>
  <c r="I59" i="3"/>
  <c r="J56" i="3" s="1"/>
  <c r="J63" i="3" s="1"/>
  <c r="K58" i="3"/>
  <c r="K60" i="3" s="1"/>
  <c r="N58" i="3"/>
  <c r="N60" i="3" s="1"/>
  <c r="N34" i="3"/>
  <c r="N36" i="3" s="1"/>
  <c r="N46" i="3"/>
  <c r="N48" i="3" s="1"/>
  <c r="O25" i="3"/>
  <c r="J58" i="3"/>
  <c r="J60" i="3" s="1"/>
  <c r="I47" i="3"/>
  <c r="J44" i="3" s="1"/>
  <c r="J47" i="3" l="1"/>
  <c r="K44" i="3" s="1"/>
  <c r="K51" i="3" s="1"/>
  <c r="J51" i="3"/>
  <c r="K35" i="3"/>
  <c r="L32" i="3" s="1"/>
  <c r="K39" i="3"/>
  <c r="K47" i="3"/>
  <c r="L44" i="3" s="1"/>
  <c r="O58" i="3"/>
  <c r="O60" i="3" s="1"/>
  <c r="O46" i="3"/>
  <c r="O48" i="3" s="1"/>
  <c r="O34" i="3"/>
  <c r="O36" i="3" s="1"/>
  <c r="P25" i="3"/>
  <c r="J59" i="3"/>
  <c r="K56" i="3" s="1"/>
  <c r="K59" i="3" l="1"/>
  <c r="L56" i="3" s="1"/>
  <c r="K63" i="3"/>
  <c r="L47" i="3"/>
  <c r="M44" i="3" s="1"/>
  <c r="L51" i="3"/>
  <c r="L35" i="3"/>
  <c r="M32" i="3" s="1"/>
  <c r="L39" i="3"/>
  <c r="P58" i="3"/>
  <c r="P60" i="3" s="1"/>
  <c r="P46" i="3"/>
  <c r="P48" i="3" s="1"/>
  <c r="P34" i="3"/>
  <c r="P36" i="3" s="1"/>
  <c r="Q25" i="3"/>
  <c r="M47" i="3" l="1"/>
  <c r="N44" i="3" s="1"/>
  <c r="M51" i="3"/>
  <c r="L59" i="3"/>
  <c r="M56" i="3" s="1"/>
  <c r="L63" i="3"/>
  <c r="M35" i="3"/>
  <c r="N32" i="3" s="1"/>
  <c r="M39" i="3"/>
  <c r="Q58" i="3"/>
  <c r="Q60" i="3" s="1"/>
  <c r="Q34" i="3"/>
  <c r="Q36" i="3" s="1"/>
  <c r="Q46" i="3"/>
  <c r="Q48" i="3" s="1"/>
  <c r="R25" i="3"/>
  <c r="M59" i="3" l="1"/>
  <c r="N56" i="3" s="1"/>
  <c r="M63" i="3"/>
  <c r="N47" i="3"/>
  <c r="O44" i="3" s="1"/>
  <c r="N51" i="3"/>
  <c r="N39" i="3"/>
  <c r="N35" i="3"/>
  <c r="O32" i="3" s="1"/>
  <c r="R58" i="3"/>
  <c r="R60" i="3" s="1"/>
  <c r="R34" i="3"/>
  <c r="R36" i="3" s="1"/>
  <c r="R46" i="3"/>
  <c r="R48" i="3" s="1"/>
  <c r="S25" i="3"/>
  <c r="O51" i="3" l="1"/>
  <c r="O47" i="3"/>
  <c r="P44" i="3" s="1"/>
  <c r="N59" i="3"/>
  <c r="O56" i="3" s="1"/>
  <c r="N63" i="3"/>
  <c r="O39" i="3"/>
  <c r="O35" i="3"/>
  <c r="P32" i="3" s="1"/>
  <c r="S58" i="3"/>
  <c r="S60" i="3" s="1"/>
  <c r="S46" i="3"/>
  <c r="S48" i="3" s="1"/>
  <c r="S34" i="3"/>
  <c r="S36" i="3" s="1"/>
  <c r="T25" i="3"/>
  <c r="O59" i="3" l="1"/>
  <c r="P56" i="3" s="1"/>
  <c r="O63" i="3"/>
  <c r="P51" i="3"/>
  <c r="P47" i="3"/>
  <c r="Q44" i="3" s="1"/>
  <c r="P39" i="3"/>
  <c r="P35" i="3"/>
  <c r="Q32" i="3" s="1"/>
  <c r="T58" i="3"/>
  <c r="T60" i="3" s="1"/>
  <c r="T46" i="3"/>
  <c r="T48" i="3" s="1"/>
  <c r="T34" i="3"/>
  <c r="T36" i="3" s="1"/>
  <c r="U25" i="3"/>
  <c r="Q51" i="3" l="1"/>
  <c r="Q47" i="3"/>
  <c r="R44" i="3" s="1"/>
  <c r="P63" i="3"/>
  <c r="P59" i="3"/>
  <c r="Q56" i="3" s="1"/>
  <c r="Q39" i="3"/>
  <c r="Q35" i="3"/>
  <c r="R32" i="3" s="1"/>
  <c r="U58" i="3"/>
  <c r="U60" i="3" s="1"/>
  <c r="U34" i="3"/>
  <c r="U36" i="3" s="1"/>
  <c r="U46" i="3"/>
  <c r="U48" i="3" s="1"/>
  <c r="V25" i="3"/>
  <c r="R51" i="3" l="1"/>
  <c r="R47" i="3"/>
  <c r="S44" i="3" s="1"/>
  <c r="Q63" i="3"/>
  <c r="Q59" i="3"/>
  <c r="R56" i="3" s="1"/>
  <c r="R39" i="3"/>
  <c r="R35" i="3"/>
  <c r="S32" i="3" s="1"/>
  <c r="V58" i="3"/>
  <c r="V60" i="3" s="1"/>
  <c r="V34" i="3"/>
  <c r="V36" i="3" s="1"/>
  <c r="V46" i="3"/>
  <c r="V48" i="3" s="1"/>
  <c r="W25" i="3"/>
  <c r="R59" i="3" l="1"/>
  <c r="S56" i="3" s="1"/>
  <c r="R63" i="3"/>
  <c r="S51" i="3"/>
  <c r="S47" i="3"/>
  <c r="T44" i="3" s="1"/>
  <c r="S35" i="3"/>
  <c r="T32" i="3" s="1"/>
  <c r="S39" i="3"/>
  <c r="W58" i="3"/>
  <c r="W60" i="3" s="1"/>
  <c r="W46" i="3"/>
  <c r="W48" i="3" s="1"/>
  <c r="X25" i="3"/>
  <c r="W34" i="3"/>
  <c r="W36" i="3" s="1"/>
  <c r="T51" i="3" l="1"/>
  <c r="T47" i="3"/>
  <c r="U44" i="3" s="1"/>
  <c r="S63" i="3"/>
  <c r="S59" i="3"/>
  <c r="T56" i="3" s="1"/>
  <c r="T39" i="3"/>
  <c r="T35" i="3"/>
  <c r="U32" i="3" s="1"/>
  <c r="X58" i="3"/>
  <c r="X60" i="3" s="1"/>
  <c r="X46" i="3"/>
  <c r="X48" i="3" s="1"/>
  <c r="X34" i="3"/>
  <c r="X36" i="3" s="1"/>
  <c r="Y25" i="3"/>
  <c r="T63" i="3" l="1"/>
  <c r="T59" i="3"/>
  <c r="U56" i="3" s="1"/>
  <c r="U51" i="3"/>
  <c r="U47" i="3"/>
  <c r="V44" i="3" s="1"/>
  <c r="U35" i="3"/>
  <c r="V32" i="3" s="1"/>
  <c r="U39" i="3"/>
  <c r="Y58" i="3"/>
  <c r="Y60" i="3" s="1"/>
  <c r="Y34" i="3"/>
  <c r="Y36" i="3" s="1"/>
  <c r="Z25" i="3"/>
  <c r="Y46" i="3"/>
  <c r="Y48" i="3" s="1"/>
  <c r="U59" i="3" l="1"/>
  <c r="V56" i="3" s="1"/>
  <c r="U63" i="3"/>
  <c r="V47" i="3"/>
  <c r="W44" i="3" s="1"/>
  <c r="V51" i="3"/>
  <c r="V39" i="3"/>
  <c r="V35" i="3"/>
  <c r="W32" i="3" s="1"/>
  <c r="Z58" i="3"/>
  <c r="Z60" i="3" s="1"/>
  <c r="Z34" i="3"/>
  <c r="Z36" i="3" s="1"/>
  <c r="Z46" i="3"/>
  <c r="Z48" i="3" s="1"/>
  <c r="AA25" i="3"/>
  <c r="W51" i="3" l="1"/>
  <c r="W47" i="3"/>
  <c r="X44" i="3" s="1"/>
  <c r="V63" i="3"/>
  <c r="V59" i="3"/>
  <c r="W56" i="3" s="1"/>
  <c r="W35" i="3"/>
  <c r="X32" i="3" s="1"/>
  <c r="W39" i="3"/>
  <c r="AA58" i="3"/>
  <c r="AA60" i="3" s="1"/>
  <c r="AA46" i="3"/>
  <c r="AA48" i="3" s="1"/>
  <c r="AA34" i="3"/>
  <c r="AA36" i="3" s="1"/>
  <c r="AB25" i="3"/>
  <c r="X47" i="3" l="1"/>
  <c r="Y44" i="3" s="1"/>
  <c r="X51" i="3"/>
  <c r="W59" i="3"/>
  <c r="X56" i="3" s="1"/>
  <c r="W63" i="3"/>
  <c r="X39" i="3"/>
  <c r="X35" i="3"/>
  <c r="Y32" i="3" s="1"/>
  <c r="AB58" i="3"/>
  <c r="AB60" i="3" s="1"/>
  <c r="AB46" i="3"/>
  <c r="AB48" i="3" s="1"/>
  <c r="AB34" i="3"/>
  <c r="AB36" i="3" s="1"/>
  <c r="AC25" i="3"/>
  <c r="X63" i="3" l="1"/>
  <c r="X59" i="3"/>
  <c r="Y56" i="3" s="1"/>
  <c r="Y51" i="3"/>
  <c r="Y47" i="3"/>
  <c r="Z44" i="3" s="1"/>
  <c r="Y39" i="3"/>
  <c r="Y35" i="3"/>
  <c r="Z32" i="3" s="1"/>
  <c r="AC58" i="3"/>
  <c r="AC60" i="3" s="1"/>
  <c r="AC34" i="3"/>
  <c r="AC36" i="3" s="1"/>
  <c r="AD25" i="3"/>
  <c r="AC46" i="3"/>
  <c r="AC48" i="3" s="1"/>
  <c r="Z51" i="3" l="1"/>
  <c r="Z47" i="3"/>
  <c r="AA44" i="3" s="1"/>
  <c r="Y63" i="3"/>
  <c r="Y59" i="3"/>
  <c r="Z56" i="3" s="1"/>
  <c r="Z39" i="3"/>
  <c r="Z35" i="3"/>
  <c r="AA32" i="3" s="1"/>
  <c r="AD58" i="3"/>
  <c r="AD60" i="3" s="1"/>
  <c r="AD34" i="3"/>
  <c r="AD36" i="3" s="1"/>
  <c r="AD46" i="3"/>
  <c r="AD48" i="3" s="1"/>
  <c r="AE25" i="3"/>
  <c r="AA51" i="3" l="1"/>
  <c r="AA47" i="3"/>
  <c r="AB44" i="3" s="1"/>
  <c r="Z63" i="3"/>
  <c r="Z59" i="3"/>
  <c r="AA56" i="3" s="1"/>
  <c r="AA35" i="3"/>
  <c r="AB32" i="3" s="1"/>
  <c r="AA39" i="3"/>
  <c r="AE58" i="3"/>
  <c r="AE60" i="3" s="1"/>
  <c r="AE46" i="3"/>
  <c r="AE48" i="3" s="1"/>
  <c r="AE34" i="3"/>
  <c r="AE36" i="3" s="1"/>
  <c r="AF25" i="3"/>
  <c r="AB51" i="3" l="1"/>
  <c r="AB47" i="3"/>
  <c r="AC44" i="3" s="1"/>
  <c r="AA59" i="3"/>
  <c r="AB56" i="3" s="1"/>
  <c r="AA63" i="3"/>
  <c r="AB39" i="3"/>
  <c r="AB35" i="3"/>
  <c r="AC32" i="3" s="1"/>
  <c r="AF58" i="3"/>
  <c r="AF60" i="3" s="1"/>
  <c r="AF46" i="3"/>
  <c r="AF48" i="3" s="1"/>
  <c r="AF34" i="3"/>
  <c r="AF36" i="3" s="1"/>
  <c r="AG25" i="3"/>
  <c r="AB63" i="3" l="1"/>
  <c r="AB59" i="3"/>
  <c r="AC56" i="3" s="1"/>
  <c r="AC51" i="3"/>
  <c r="AC47" i="3"/>
  <c r="AD44" i="3" s="1"/>
  <c r="AC35" i="3"/>
  <c r="AD32" i="3" s="1"/>
  <c r="AC39" i="3"/>
  <c r="AG58" i="3"/>
  <c r="AG60" i="3" s="1"/>
  <c r="AG34" i="3"/>
  <c r="AG36" i="3" s="1"/>
  <c r="AG46" i="3"/>
  <c r="AG48" i="3" s="1"/>
  <c r="AH25" i="3"/>
  <c r="AC59" i="3" l="1"/>
  <c r="AD56" i="3" s="1"/>
  <c r="AC63" i="3"/>
  <c r="AD51" i="3"/>
  <c r="AD47" i="3"/>
  <c r="AE44" i="3" s="1"/>
  <c r="AD39" i="3"/>
  <c r="AD35" i="3"/>
  <c r="AE32" i="3" s="1"/>
  <c r="AH58" i="3"/>
  <c r="AH60" i="3" s="1"/>
  <c r="AH34" i="3"/>
  <c r="AH36" i="3" s="1"/>
  <c r="AH46" i="3"/>
  <c r="AH48" i="3" s="1"/>
  <c r="AI25" i="3"/>
  <c r="AE51" i="3" l="1"/>
  <c r="AE47" i="3"/>
  <c r="AF44" i="3" s="1"/>
  <c r="AD63" i="3"/>
  <c r="AD59" i="3"/>
  <c r="AE56" i="3" s="1"/>
  <c r="AE35" i="3"/>
  <c r="AF32" i="3" s="1"/>
  <c r="AE39" i="3"/>
  <c r="AI58" i="3"/>
  <c r="AI60" i="3" s="1"/>
  <c r="AI46" i="3"/>
  <c r="AI48" i="3" s="1"/>
  <c r="AJ25" i="3"/>
  <c r="AI34" i="3"/>
  <c r="AI36" i="3" s="1"/>
  <c r="AE63" i="3" l="1"/>
  <c r="AE59" i="3"/>
  <c r="AF56" i="3" s="1"/>
  <c r="AF47" i="3"/>
  <c r="AG44" i="3" s="1"/>
  <c r="AF51" i="3"/>
  <c r="AF39" i="3"/>
  <c r="AF35" i="3"/>
  <c r="AG32" i="3" s="1"/>
  <c r="AJ58" i="3"/>
  <c r="AJ60" i="3" s="1"/>
  <c r="AJ46" i="3"/>
  <c r="AJ48" i="3" s="1"/>
  <c r="AJ34" i="3"/>
  <c r="AJ36" i="3" s="1"/>
  <c r="AK25" i="3"/>
  <c r="AG51" i="3" l="1"/>
  <c r="AG47" i="3"/>
  <c r="AH44" i="3" s="1"/>
  <c r="AF59" i="3"/>
  <c r="AG56" i="3" s="1"/>
  <c r="AF63" i="3"/>
  <c r="AG39" i="3"/>
  <c r="AG35" i="3"/>
  <c r="AH32" i="3" s="1"/>
  <c r="AK58" i="3"/>
  <c r="AK60" i="3" s="1"/>
  <c r="AK34" i="3"/>
  <c r="AK36" i="3" s="1"/>
  <c r="AK46" i="3"/>
  <c r="AK48" i="3" s="1"/>
  <c r="AL25" i="3"/>
  <c r="AG63" i="3" l="1"/>
  <c r="AG59" i="3"/>
  <c r="AH56" i="3" s="1"/>
  <c r="AH47" i="3"/>
  <c r="AI44" i="3" s="1"/>
  <c r="AH51" i="3"/>
  <c r="AH35" i="3"/>
  <c r="AI32" i="3" s="1"/>
  <c r="AH39" i="3"/>
  <c r="AL58" i="3"/>
  <c r="AL60" i="3" s="1"/>
  <c r="F60" i="3" s="1"/>
  <c r="AL34" i="3"/>
  <c r="AL36" i="3" s="1"/>
  <c r="F36" i="3" s="1"/>
  <c r="AL46" i="3"/>
  <c r="AL48" i="3" s="1"/>
  <c r="F48" i="3" s="1"/>
  <c r="AI51" i="3" l="1"/>
  <c r="AI47" i="3"/>
  <c r="AJ44" i="3" s="1"/>
  <c r="AH63" i="3"/>
  <c r="AH59" i="3"/>
  <c r="AI56" i="3" s="1"/>
  <c r="AI39" i="3"/>
  <c r="AI35" i="3"/>
  <c r="AJ32" i="3" s="1"/>
  <c r="AI61" i="3"/>
  <c r="AE61" i="3"/>
  <c r="AA61" i="3"/>
  <c r="W61" i="3"/>
  <c r="S61" i="3"/>
  <c r="O61" i="3"/>
  <c r="K61" i="3"/>
  <c r="AL61" i="3"/>
  <c r="AH61" i="3"/>
  <c r="AD61" i="3"/>
  <c r="Z61" i="3"/>
  <c r="V61" i="3"/>
  <c r="R61" i="3"/>
  <c r="N61" i="3"/>
  <c r="J61" i="3"/>
  <c r="AK61" i="3"/>
  <c r="AG61" i="3"/>
  <c r="AC61" i="3"/>
  <c r="Y61" i="3"/>
  <c r="U61" i="3"/>
  <c r="Q61" i="3"/>
  <c r="M61" i="3"/>
  <c r="I61" i="3"/>
  <c r="AJ61" i="3"/>
  <c r="AF61" i="3"/>
  <c r="AB61" i="3"/>
  <c r="X61" i="3"/>
  <c r="T61" i="3"/>
  <c r="P61" i="3"/>
  <c r="L61" i="3"/>
  <c r="G16" i="3"/>
  <c r="AL37" i="3"/>
  <c r="AH37" i="3"/>
  <c r="AD37" i="3"/>
  <c r="Z37" i="3"/>
  <c r="V37" i="3"/>
  <c r="R37" i="3"/>
  <c r="N37" i="3"/>
  <c r="J37" i="3"/>
  <c r="AK37" i="3"/>
  <c r="AG37" i="3"/>
  <c r="AC37" i="3"/>
  <c r="Y37" i="3"/>
  <c r="U37" i="3"/>
  <c r="Q37" i="3"/>
  <c r="M37" i="3"/>
  <c r="I37" i="3"/>
  <c r="AJ37" i="3"/>
  <c r="AF37" i="3"/>
  <c r="AB37" i="3"/>
  <c r="X37" i="3"/>
  <c r="T37" i="3"/>
  <c r="P37" i="3"/>
  <c r="L37" i="3"/>
  <c r="AI37" i="3"/>
  <c r="S37" i="3"/>
  <c r="AE37" i="3"/>
  <c r="O37" i="3"/>
  <c r="E16" i="3"/>
  <c r="W37" i="3"/>
  <c r="AA37" i="3"/>
  <c r="K37" i="3"/>
  <c r="AK49" i="3"/>
  <c r="AG49" i="3"/>
  <c r="AC49" i="3"/>
  <c r="Y49" i="3"/>
  <c r="U49" i="3"/>
  <c r="Q49" i="3"/>
  <c r="AJ49" i="3"/>
  <c r="AF49" i="3"/>
  <c r="AB49" i="3"/>
  <c r="X49" i="3"/>
  <c r="T49" i="3"/>
  <c r="P49" i="3"/>
  <c r="L49" i="3"/>
  <c r="AL49" i="3"/>
  <c r="AH49" i="3"/>
  <c r="AD49" i="3"/>
  <c r="Z49" i="3"/>
  <c r="V49" i="3"/>
  <c r="R49" i="3"/>
  <c r="N49" i="3"/>
  <c r="J49" i="3"/>
  <c r="W49" i="3"/>
  <c r="K49" i="3"/>
  <c r="AI49" i="3"/>
  <c r="S49" i="3"/>
  <c r="I49" i="3"/>
  <c r="AE49" i="3"/>
  <c r="O49" i="3"/>
  <c r="F16" i="3"/>
  <c r="AA49" i="3"/>
  <c r="M49" i="3"/>
  <c r="AI59" i="3" l="1"/>
  <c r="AJ56" i="3" s="1"/>
  <c r="AI63" i="3"/>
  <c r="AJ51" i="3"/>
  <c r="AJ47" i="3"/>
  <c r="AK44" i="3" s="1"/>
  <c r="AJ35" i="3"/>
  <c r="AK32" i="3" s="1"/>
  <c r="AJ39" i="3"/>
  <c r="F37" i="3"/>
  <c r="F61" i="3"/>
  <c r="F49" i="3"/>
  <c r="AK51" i="3" l="1"/>
  <c r="AK47" i="3"/>
  <c r="AL44" i="3" s="1"/>
  <c r="AJ63" i="3"/>
  <c r="AJ59" i="3"/>
  <c r="AK56" i="3" s="1"/>
  <c r="AK39" i="3"/>
  <c r="AK35" i="3"/>
  <c r="AL32" i="3" s="1"/>
  <c r="F17" i="3"/>
  <c r="F45" i="3" s="1"/>
  <c r="G17" i="3"/>
  <c r="F57" i="3" s="1"/>
  <c r="E17" i="3"/>
  <c r="F33" i="3" s="1"/>
  <c r="AL51" i="3" l="1"/>
  <c r="F51" i="3" s="1"/>
  <c r="M13" i="3" s="1"/>
  <c r="AL47" i="3"/>
  <c r="AK59" i="3"/>
  <c r="AL56" i="3" s="1"/>
  <c r="AK63" i="3"/>
  <c r="AL39" i="3"/>
  <c r="F39" i="3" s="1"/>
  <c r="L13" i="3" s="1"/>
  <c r="AL35" i="3"/>
  <c r="AL63" i="3" l="1"/>
  <c r="AL59" i="3"/>
  <c r="F63" i="3"/>
  <c r="N13" i="3" s="1"/>
  <c r="AK33" i="3"/>
  <c r="AK38" i="3" s="1"/>
  <c r="AG33" i="3"/>
  <c r="AG38" i="3" s="1"/>
  <c r="AC33" i="3"/>
  <c r="AC38" i="3" s="1"/>
  <c r="Y33" i="3"/>
  <c r="Y38" i="3" s="1"/>
  <c r="U33" i="3"/>
  <c r="U38" i="3" s="1"/>
  <c r="Q33" i="3"/>
  <c r="Q38" i="3" s="1"/>
  <c r="M33" i="3"/>
  <c r="M38" i="3" s="1"/>
  <c r="I33" i="3"/>
  <c r="I38" i="3" s="1"/>
  <c r="AJ33" i="3"/>
  <c r="AJ38" i="3" s="1"/>
  <c r="AF33" i="3"/>
  <c r="AF38" i="3" s="1"/>
  <c r="AB33" i="3"/>
  <c r="AB38" i="3" s="1"/>
  <c r="X33" i="3"/>
  <c r="X38" i="3" s="1"/>
  <c r="T33" i="3"/>
  <c r="T38" i="3" s="1"/>
  <c r="P33" i="3"/>
  <c r="P38" i="3" s="1"/>
  <c r="L33" i="3"/>
  <c r="L38" i="3" s="1"/>
  <c r="AH33" i="3"/>
  <c r="AH38" i="3" s="1"/>
  <c r="Z33" i="3"/>
  <c r="Z38" i="3" s="1"/>
  <c r="R33" i="3"/>
  <c r="R38" i="3" s="1"/>
  <c r="J33" i="3"/>
  <c r="J38" i="3" s="1"/>
  <c r="AE33" i="3"/>
  <c r="AE38" i="3" s="1"/>
  <c r="W33" i="3"/>
  <c r="W38" i="3" s="1"/>
  <c r="O33" i="3"/>
  <c r="O38" i="3" s="1"/>
  <c r="AI33" i="3"/>
  <c r="AI38" i="3" s="1"/>
  <c r="S33" i="3"/>
  <c r="S38" i="3" s="1"/>
  <c r="AL33" i="3"/>
  <c r="AL38" i="3" s="1"/>
  <c r="AD33" i="3"/>
  <c r="AD38" i="3" s="1"/>
  <c r="V33" i="3"/>
  <c r="V38" i="3" s="1"/>
  <c r="N33" i="3"/>
  <c r="N38" i="3" s="1"/>
  <c r="AA33" i="3"/>
  <c r="AA38" i="3" s="1"/>
  <c r="K33" i="3"/>
  <c r="K38" i="3" s="1"/>
  <c r="AI45" i="3"/>
  <c r="AI50" i="3" s="1"/>
  <c r="AE45" i="3"/>
  <c r="AE50" i="3" s="1"/>
  <c r="AA45" i="3"/>
  <c r="AA50" i="3" s="1"/>
  <c r="W45" i="3"/>
  <c r="W50" i="3" s="1"/>
  <c r="S45" i="3"/>
  <c r="S50" i="3" s="1"/>
  <c r="O45" i="3"/>
  <c r="O50" i="3" s="1"/>
  <c r="K45" i="3"/>
  <c r="K50" i="3" s="1"/>
  <c r="AL45" i="3"/>
  <c r="AL50" i="3" s="1"/>
  <c r="AH45" i="3"/>
  <c r="AH50" i="3" s="1"/>
  <c r="AD45" i="3"/>
  <c r="AD50" i="3" s="1"/>
  <c r="Z45" i="3"/>
  <c r="Z50" i="3" s="1"/>
  <c r="V45" i="3"/>
  <c r="V50" i="3" s="1"/>
  <c r="R45" i="3"/>
  <c r="R50" i="3" s="1"/>
  <c r="N45" i="3"/>
  <c r="N50" i="3" s="1"/>
  <c r="J45" i="3"/>
  <c r="J50" i="3" s="1"/>
  <c r="AK45" i="3"/>
  <c r="AK50" i="3" s="1"/>
  <c r="AG45" i="3"/>
  <c r="AG50" i="3" s="1"/>
  <c r="AC45" i="3"/>
  <c r="AC50" i="3" s="1"/>
  <c r="Y45" i="3"/>
  <c r="Y50" i="3" s="1"/>
  <c r="U45" i="3"/>
  <c r="U50" i="3" s="1"/>
  <c r="Q45" i="3"/>
  <c r="Q50" i="3" s="1"/>
  <c r="M45" i="3"/>
  <c r="M50" i="3" s="1"/>
  <c r="I45" i="3"/>
  <c r="I50" i="3" s="1"/>
  <c r="AJ45" i="3"/>
  <c r="AJ50" i="3" s="1"/>
  <c r="T45" i="3"/>
  <c r="T50" i="3" s="1"/>
  <c r="AF45" i="3"/>
  <c r="AF50" i="3" s="1"/>
  <c r="P45" i="3"/>
  <c r="P50" i="3" s="1"/>
  <c r="AB45" i="3"/>
  <c r="AB50" i="3" s="1"/>
  <c r="L45" i="3"/>
  <c r="L50" i="3" s="1"/>
  <c r="X45" i="3"/>
  <c r="X50" i="3" s="1"/>
  <c r="AL57" i="3"/>
  <c r="AL62" i="3" s="1"/>
  <c r="AH57" i="3"/>
  <c r="AH62" i="3" s="1"/>
  <c r="AD57" i="3"/>
  <c r="AD62" i="3" s="1"/>
  <c r="Z57" i="3"/>
  <c r="Z62" i="3" s="1"/>
  <c r="V57" i="3"/>
  <c r="V62" i="3" s="1"/>
  <c r="R57" i="3"/>
  <c r="R62" i="3" s="1"/>
  <c r="N57" i="3"/>
  <c r="N62" i="3" s="1"/>
  <c r="J57" i="3"/>
  <c r="J62" i="3" s="1"/>
  <c r="AK57" i="3"/>
  <c r="AK62" i="3" s="1"/>
  <c r="AG57" i="3"/>
  <c r="AG62" i="3" s="1"/>
  <c r="AC57" i="3"/>
  <c r="AC62" i="3" s="1"/>
  <c r="Y57" i="3"/>
  <c r="Y62" i="3" s="1"/>
  <c r="U57" i="3"/>
  <c r="U62" i="3" s="1"/>
  <c r="Q57" i="3"/>
  <c r="Q62" i="3" s="1"/>
  <c r="M57" i="3"/>
  <c r="M62" i="3" s="1"/>
  <c r="I57" i="3"/>
  <c r="I62" i="3" s="1"/>
  <c r="AJ57" i="3"/>
  <c r="AJ62" i="3" s="1"/>
  <c r="AF57" i="3"/>
  <c r="AF62" i="3" s="1"/>
  <c r="AB57" i="3"/>
  <c r="AB62" i="3" s="1"/>
  <c r="X57" i="3"/>
  <c r="X62" i="3" s="1"/>
  <c r="T57" i="3"/>
  <c r="T62" i="3" s="1"/>
  <c r="P57" i="3"/>
  <c r="P62" i="3" s="1"/>
  <c r="L57" i="3"/>
  <c r="L62" i="3" s="1"/>
  <c r="AI57" i="3"/>
  <c r="AI62" i="3" s="1"/>
  <c r="AE57" i="3"/>
  <c r="AE62" i="3" s="1"/>
  <c r="AA57" i="3"/>
  <c r="AA62" i="3" s="1"/>
  <c r="W57" i="3"/>
  <c r="W62" i="3" s="1"/>
  <c r="S57" i="3"/>
  <c r="S62" i="3" s="1"/>
  <c r="O57" i="3"/>
  <c r="O62" i="3" s="1"/>
  <c r="K57" i="3"/>
  <c r="K62" i="3" s="1"/>
  <c r="AH28" i="3" l="1"/>
  <c r="V28" i="3"/>
  <c r="N28" i="3"/>
  <c r="AE28" i="3"/>
  <c r="I28" i="3"/>
  <c r="AI28" i="3"/>
  <c r="L28" i="3"/>
  <c r="M28" i="3"/>
  <c r="K28" i="3"/>
  <c r="AD28" i="3"/>
  <c r="O28" i="3"/>
  <c r="R28" i="3"/>
  <c r="P28" i="3"/>
  <c r="AF28" i="3"/>
  <c r="Q28" i="3"/>
  <c r="AG28" i="3"/>
  <c r="S28" i="3"/>
  <c r="X28" i="3"/>
  <c r="Y28" i="3"/>
  <c r="J28" i="3"/>
  <c r="AB28" i="3"/>
  <c r="AC28" i="3"/>
  <c r="AA28" i="3"/>
  <c r="AL28" i="3"/>
  <c r="W28" i="3"/>
  <c r="Z28" i="3"/>
  <c r="T28" i="3"/>
  <c r="AJ28" i="3"/>
  <c r="U28" i="3"/>
  <c r="AK28" i="3"/>
  <c r="F62" i="3"/>
  <c r="N11" i="3" s="1"/>
  <c r="N15" i="3" s="1"/>
  <c r="F50" i="3"/>
  <c r="M11" i="3" s="1"/>
  <c r="M15" i="3" s="1"/>
  <c r="F38" i="3"/>
  <c r="G28" i="3" l="1"/>
  <c r="L11" i="3"/>
  <c r="O11" i="3" l="1"/>
  <c r="L15" i="3"/>
  <c r="O15" i="3" s="1"/>
  <c r="O13" i="3"/>
  <c r="O12" i="3"/>
  <c r="J24" i="1" l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G14" i="1"/>
  <c r="I55" i="1" s="1"/>
  <c r="F57" i="1" s="1"/>
  <c r="F14" i="1"/>
  <c r="I43" i="1" s="1"/>
  <c r="F45" i="1" s="1"/>
  <c r="E14" i="1"/>
  <c r="I31" i="1" s="1"/>
  <c r="F33" i="1" l="1"/>
  <c r="AI57" i="1"/>
  <c r="AI59" i="1" s="1"/>
  <c r="T57" i="1"/>
  <c r="T59" i="1" s="1"/>
  <c r="AF57" i="1"/>
  <c r="AF59" i="1" s="1"/>
  <c r="I57" i="1"/>
  <c r="I59" i="1" s="1"/>
  <c r="M57" i="1"/>
  <c r="M59" i="1" s="1"/>
  <c r="Q57" i="1"/>
  <c r="Q59" i="1" s="1"/>
  <c r="U57" i="1"/>
  <c r="U59" i="1" s="1"/>
  <c r="Y57" i="1"/>
  <c r="Y59" i="1" s="1"/>
  <c r="AC57" i="1"/>
  <c r="AC59" i="1" s="1"/>
  <c r="AG57" i="1"/>
  <c r="AG59" i="1" s="1"/>
  <c r="AK57" i="1"/>
  <c r="AK59" i="1" s="1"/>
  <c r="P57" i="1"/>
  <c r="P59" i="1" s="1"/>
  <c r="AJ57" i="1"/>
  <c r="AJ59" i="1" s="1"/>
  <c r="J57" i="1"/>
  <c r="J59" i="1" s="1"/>
  <c r="N57" i="1"/>
  <c r="N59" i="1" s="1"/>
  <c r="R57" i="1"/>
  <c r="R59" i="1" s="1"/>
  <c r="V57" i="1"/>
  <c r="V59" i="1" s="1"/>
  <c r="Z57" i="1"/>
  <c r="Z59" i="1" s="1"/>
  <c r="AD57" i="1"/>
  <c r="AD59" i="1" s="1"/>
  <c r="AH57" i="1"/>
  <c r="AH59" i="1" s="1"/>
  <c r="AL57" i="1"/>
  <c r="AL59" i="1" s="1"/>
  <c r="L57" i="1"/>
  <c r="L59" i="1" s="1"/>
  <c r="X57" i="1"/>
  <c r="X59" i="1" s="1"/>
  <c r="AB57" i="1"/>
  <c r="AB59" i="1" s="1"/>
  <c r="K57" i="1"/>
  <c r="K59" i="1" s="1"/>
  <c r="O57" i="1"/>
  <c r="O59" i="1" s="1"/>
  <c r="S57" i="1"/>
  <c r="S59" i="1" s="1"/>
  <c r="W57" i="1"/>
  <c r="W59" i="1" s="1"/>
  <c r="AA57" i="1"/>
  <c r="AA59" i="1" s="1"/>
  <c r="AE57" i="1"/>
  <c r="AE59" i="1" s="1"/>
  <c r="AL33" i="1"/>
  <c r="I33" i="1"/>
  <c r="I34" i="1" s="1"/>
  <c r="S33" i="1"/>
  <c r="O33" i="1"/>
  <c r="W33" i="1"/>
  <c r="K33" i="1"/>
  <c r="AA33" i="1"/>
  <c r="AE33" i="1"/>
  <c r="AI33" i="1"/>
  <c r="L33" i="1"/>
  <c r="P33" i="1"/>
  <c r="T33" i="1"/>
  <c r="X33" i="1"/>
  <c r="AB33" i="1"/>
  <c r="AF33" i="1"/>
  <c r="AJ33" i="1"/>
  <c r="M33" i="1"/>
  <c r="Q33" i="1"/>
  <c r="U33" i="1"/>
  <c r="Y33" i="1"/>
  <c r="AC33" i="1"/>
  <c r="AG33" i="1"/>
  <c r="AK33" i="1"/>
  <c r="J33" i="1"/>
  <c r="N33" i="1"/>
  <c r="R33" i="1"/>
  <c r="V33" i="1"/>
  <c r="Z33" i="1"/>
  <c r="AD33" i="1"/>
  <c r="AH33" i="1"/>
  <c r="F59" i="1" l="1"/>
  <c r="M60" i="1" s="1"/>
  <c r="I58" i="1"/>
  <c r="J55" i="1" s="1"/>
  <c r="AL45" i="1"/>
  <c r="AL47" i="1" s="1"/>
  <c r="AH45" i="1"/>
  <c r="AH47" i="1" s="1"/>
  <c r="AD45" i="1"/>
  <c r="AD47" i="1" s="1"/>
  <c r="Z45" i="1"/>
  <c r="Z47" i="1" s="1"/>
  <c r="V45" i="1"/>
  <c r="V47" i="1" s="1"/>
  <c r="R45" i="1"/>
  <c r="R47" i="1" s="1"/>
  <c r="N45" i="1"/>
  <c r="N47" i="1" s="1"/>
  <c r="J45" i="1"/>
  <c r="J47" i="1" s="1"/>
  <c r="AE45" i="1"/>
  <c r="AE47" i="1" s="1"/>
  <c r="W45" i="1"/>
  <c r="W47" i="1" s="1"/>
  <c r="K45" i="1"/>
  <c r="K47" i="1" s="1"/>
  <c r="AK45" i="1"/>
  <c r="AK47" i="1" s="1"/>
  <c r="AG45" i="1"/>
  <c r="AG47" i="1" s="1"/>
  <c r="AC45" i="1"/>
  <c r="AC47" i="1" s="1"/>
  <c r="Y45" i="1"/>
  <c r="Y47" i="1" s="1"/>
  <c r="U45" i="1"/>
  <c r="U47" i="1" s="1"/>
  <c r="Q45" i="1"/>
  <c r="Q47" i="1" s="1"/>
  <c r="M45" i="1"/>
  <c r="M47" i="1" s="1"/>
  <c r="I45" i="1"/>
  <c r="I47" i="1" s="1"/>
  <c r="AA45" i="1"/>
  <c r="AA47" i="1" s="1"/>
  <c r="O45" i="1"/>
  <c r="O47" i="1" s="1"/>
  <c r="AJ45" i="1"/>
  <c r="AJ47" i="1" s="1"/>
  <c r="AF45" i="1"/>
  <c r="AF47" i="1" s="1"/>
  <c r="AB45" i="1"/>
  <c r="AB47" i="1" s="1"/>
  <c r="X45" i="1"/>
  <c r="X47" i="1" s="1"/>
  <c r="T45" i="1"/>
  <c r="T47" i="1" s="1"/>
  <c r="P45" i="1"/>
  <c r="P47" i="1" s="1"/>
  <c r="L45" i="1"/>
  <c r="L47" i="1" s="1"/>
  <c r="AI45" i="1"/>
  <c r="AI47" i="1" s="1"/>
  <c r="S45" i="1"/>
  <c r="S47" i="1" s="1"/>
  <c r="L60" i="1" l="1"/>
  <c r="X60" i="1"/>
  <c r="I60" i="1"/>
  <c r="AI60" i="1"/>
  <c r="G16" i="1"/>
  <c r="J60" i="1"/>
  <c r="S60" i="1"/>
  <c r="AB60" i="1"/>
  <c r="Q60" i="1"/>
  <c r="AG60" i="1"/>
  <c r="N60" i="1"/>
  <c r="AD60" i="1"/>
  <c r="AJ60" i="1"/>
  <c r="W60" i="1"/>
  <c r="AC60" i="1"/>
  <c r="Z60" i="1"/>
  <c r="P60" i="1"/>
  <c r="AF60" i="1"/>
  <c r="U60" i="1"/>
  <c r="AK60" i="1"/>
  <c r="R60" i="1"/>
  <c r="AH60" i="1"/>
  <c r="K60" i="1"/>
  <c r="AA60" i="1"/>
  <c r="Y60" i="1"/>
  <c r="T60" i="1"/>
  <c r="V60" i="1"/>
  <c r="AL60" i="1"/>
  <c r="O60" i="1"/>
  <c r="AE60" i="1"/>
  <c r="J58" i="1"/>
  <c r="K55" i="1" s="1"/>
  <c r="F47" i="1"/>
  <c r="F16" i="1" s="1"/>
  <c r="I46" i="1"/>
  <c r="J43" i="1" s="1"/>
  <c r="F60" i="1" l="1"/>
  <c r="G17" i="1" s="1"/>
  <c r="AL48" i="1"/>
  <c r="AH48" i="1"/>
  <c r="AD48" i="1"/>
  <c r="Z48" i="1"/>
  <c r="V48" i="1"/>
  <c r="R48" i="1"/>
  <c r="N48" i="1"/>
  <c r="J48" i="1"/>
  <c r="AK48" i="1"/>
  <c r="AG48" i="1"/>
  <c r="AC48" i="1"/>
  <c r="Y48" i="1"/>
  <c r="U48" i="1"/>
  <c r="Q48" i="1"/>
  <c r="M48" i="1"/>
  <c r="I48" i="1"/>
  <c r="K48" i="1"/>
  <c r="AJ48" i="1"/>
  <c r="AF48" i="1"/>
  <c r="AB48" i="1"/>
  <c r="X48" i="1"/>
  <c r="T48" i="1"/>
  <c r="P48" i="1"/>
  <c r="L48" i="1"/>
  <c r="AI48" i="1"/>
  <c r="AE48" i="1"/>
  <c r="AA48" i="1"/>
  <c r="W48" i="1"/>
  <c r="S48" i="1"/>
  <c r="O48" i="1"/>
  <c r="K58" i="1"/>
  <c r="L55" i="1" s="1"/>
  <c r="J46" i="1"/>
  <c r="K43" i="1" s="1"/>
  <c r="G20" i="1" l="1"/>
  <c r="G21" i="1" s="1"/>
  <c r="F56" i="1" s="1"/>
  <c r="K56" i="1" s="1"/>
  <c r="K61" i="1" s="1"/>
  <c r="I19" i="1"/>
  <c r="F48" i="1"/>
  <c r="F17" i="1" s="1"/>
  <c r="F20" i="1" s="1"/>
  <c r="F21" i="1" s="1"/>
  <c r="F44" i="1" s="1"/>
  <c r="L58" i="1"/>
  <c r="M55" i="1" s="1"/>
  <c r="K46" i="1"/>
  <c r="L43" i="1" s="1"/>
  <c r="J56" i="1" l="1"/>
  <c r="J61" i="1" s="1"/>
  <c r="L56" i="1"/>
  <c r="L61" i="1" s="1"/>
  <c r="I56" i="1"/>
  <c r="I61" i="1" s="1"/>
  <c r="I44" i="1"/>
  <c r="J44" i="1"/>
  <c r="J49" i="1" s="1"/>
  <c r="K44" i="1"/>
  <c r="K49" i="1" s="1"/>
  <c r="M58" i="1"/>
  <c r="N55" i="1" s="1"/>
  <c r="M56" i="1"/>
  <c r="M61" i="1" s="1"/>
  <c r="L46" i="1"/>
  <c r="M43" i="1" s="1"/>
  <c r="L44" i="1"/>
  <c r="L49" i="1" s="1"/>
  <c r="I49" i="1" l="1"/>
  <c r="N58" i="1"/>
  <c r="O55" i="1" s="1"/>
  <c r="N56" i="1"/>
  <c r="N61" i="1" s="1"/>
  <c r="M46" i="1"/>
  <c r="N43" i="1" s="1"/>
  <c r="M44" i="1"/>
  <c r="M49" i="1" s="1"/>
  <c r="O58" i="1" l="1"/>
  <c r="P55" i="1" s="1"/>
  <c r="O56" i="1"/>
  <c r="O61" i="1" s="1"/>
  <c r="N46" i="1"/>
  <c r="O43" i="1" s="1"/>
  <c r="N44" i="1"/>
  <c r="N49" i="1" s="1"/>
  <c r="P58" i="1" l="1"/>
  <c r="Q55" i="1" s="1"/>
  <c r="P56" i="1"/>
  <c r="P61" i="1" s="1"/>
  <c r="O46" i="1"/>
  <c r="P43" i="1" s="1"/>
  <c r="O44" i="1"/>
  <c r="O49" i="1" s="1"/>
  <c r="Q58" i="1" l="1"/>
  <c r="R55" i="1" s="1"/>
  <c r="Q56" i="1"/>
  <c r="Q61" i="1" s="1"/>
  <c r="P46" i="1"/>
  <c r="Q43" i="1" s="1"/>
  <c r="P44" i="1"/>
  <c r="P49" i="1" s="1"/>
  <c r="R58" i="1" l="1"/>
  <c r="S55" i="1" s="1"/>
  <c r="R56" i="1"/>
  <c r="R61" i="1" s="1"/>
  <c r="F61" i="1" s="1"/>
  <c r="N11" i="1" s="1"/>
  <c r="Q46" i="1"/>
  <c r="R43" i="1" s="1"/>
  <c r="Q44" i="1"/>
  <c r="Q49" i="1" s="1"/>
  <c r="S56" i="1" l="1"/>
  <c r="S61" i="1" s="1"/>
  <c r="S58" i="1"/>
  <c r="T55" i="1" s="1"/>
  <c r="R44" i="1"/>
  <c r="R49" i="1" s="1"/>
  <c r="F49" i="1" s="1"/>
  <c r="M11" i="1" s="1"/>
  <c r="R46" i="1"/>
  <c r="S43" i="1" s="1"/>
  <c r="T58" i="1" l="1"/>
  <c r="U55" i="1" s="1"/>
  <c r="T56" i="1"/>
  <c r="T61" i="1" s="1"/>
  <c r="S46" i="1"/>
  <c r="T43" i="1" s="1"/>
  <c r="S44" i="1"/>
  <c r="S49" i="1" s="1"/>
  <c r="U58" i="1" l="1"/>
  <c r="V55" i="1" s="1"/>
  <c r="U56" i="1"/>
  <c r="U61" i="1" s="1"/>
  <c r="T46" i="1"/>
  <c r="U43" i="1" s="1"/>
  <c r="T44" i="1"/>
  <c r="T49" i="1" s="1"/>
  <c r="V58" i="1" l="1"/>
  <c r="W55" i="1" s="1"/>
  <c r="V56" i="1"/>
  <c r="V61" i="1" s="1"/>
  <c r="U46" i="1"/>
  <c r="V43" i="1" s="1"/>
  <c r="U44" i="1"/>
  <c r="U49" i="1" s="1"/>
  <c r="W56" i="1" l="1"/>
  <c r="W61" i="1" s="1"/>
  <c r="W58" i="1"/>
  <c r="X55" i="1" s="1"/>
  <c r="V46" i="1"/>
  <c r="W43" i="1" s="1"/>
  <c r="V44" i="1"/>
  <c r="V49" i="1" s="1"/>
  <c r="X58" i="1" l="1"/>
  <c r="Y55" i="1" s="1"/>
  <c r="X56" i="1"/>
  <c r="X61" i="1" s="1"/>
  <c r="W46" i="1"/>
  <c r="X43" i="1" s="1"/>
  <c r="W44" i="1"/>
  <c r="W49" i="1" s="1"/>
  <c r="Y58" i="1" l="1"/>
  <c r="Z55" i="1" s="1"/>
  <c r="Y56" i="1"/>
  <c r="Y61" i="1" s="1"/>
  <c r="X46" i="1"/>
  <c r="Y43" i="1" s="1"/>
  <c r="X44" i="1"/>
  <c r="X49" i="1" s="1"/>
  <c r="Z58" i="1" l="1"/>
  <c r="AA55" i="1" s="1"/>
  <c r="Z56" i="1"/>
  <c r="Z61" i="1" s="1"/>
  <c r="Y46" i="1"/>
  <c r="Z43" i="1" s="1"/>
  <c r="Y44" i="1"/>
  <c r="Y49" i="1" s="1"/>
  <c r="AA58" i="1" l="1"/>
  <c r="AB55" i="1" s="1"/>
  <c r="AA56" i="1"/>
  <c r="AA61" i="1" s="1"/>
  <c r="Z44" i="1"/>
  <c r="Z49" i="1" s="1"/>
  <c r="Z46" i="1"/>
  <c r="AA43" i="1" s="1"/>
  <c r="AB58" i="1" l="1"/>
  <c r="AC55" i="1" s="1"/>
  <c r="AB56" i="1"/>
  <c r="AB61" i="1" s="1"/>
  <c r="AA46" i="1"/>
  <c r="AB43" i="1" s="1"/>
  <c r="AA44" i="1"/>
  <c r="AA49" i="1" s="1"/>
  <c r="AC58" i="1" l="1"/>
  <c r="AD55" i="1" s="1"/>
  <c r="AC56" i="1"/>
  <c r="AC61" i="1" s="1"/>
  <c r="AB46" i="1"/>
  <c r="AC43" i="1" s="1"/>
  <c r="AB44" i="1"/>
  <c r="AB49" i="1" s="1"/>
  <c r="AD58" i="1" l="1"/>
  <c r="AE55" i="1" s="1"/>
  <c r="AD56" i="1"/>
  <c r="AD61" i="1" s="1"/>
  <c r="AC46" i="1"/>
  <c r="AD43" i="1" s="1"/>
  <c r="AC44" i="1"/>
  <c r="AC49" i="1" s="1"/>
  <c r="AE56" i="1" l="1"/>
  <c r="AE61" i="1" s="1"/>
  <c r="AE58" i="1"/>
  <c r="AF55" i="1" s="1"/>
  <c r="AD46" i="1"/>
  <c r="AE43" i="1" s="1"/>
  <c r="AD44" i="1"/>
  <c r="AD49" i="1" s="1"/>
  <c r="AF58" i="1" l="1"/>
  <c r="AG55" i="1" s="1"/>
  <c r="AF56" i="1"/>
  <c r="AF61" i="1" s="1"/>
  <c r="AE46" i="1"/>
  <c r="AF43" i="1" s="1"/>
  <c r="AE44" i="1"/>
  <c r="AE49" i="1" s="1"/>
  <c r="AG58" i="1" l="1"/>
  <c r="AH55" i="1" s="1"/>
  <c r="AG56" i="1"/>
  <c r="AG61" i="1" s="1"/>
  <c r="AF46" i="1"/>
  <c r="AG43" i="1" s="1"/>
  <c r="AF44" i="1"/>
  <c r="AF49" i="1" s="1"/>
  <c r="AH58" i="1" l="1"/>
  <c r="AI55" i="1" s="1"/>
  <c r="AH56" i="1"/>
  <c r="AH61" i="1" s="1"/>
  <c r="AG46" i="1"/>
  <c r="AH43" i="1" s="1"/>
  <c r="AG44" i="1"/>
  <c r="AG49" i="1" s="1"/>
  <c r="AI56" i="1" l="1"/>
  <c r="AI61" i="1" s="1"/>
  <c r="AI58" i="1"/>
  <c r="AJ55" i="1" s="1"/>
  <c r="AH44" i="1"/>
  <c r="AH49" i="1" s="1"/>
  <c r="AH46" i="1"/>
  <c r="AI43" i="1" s="1"/>
  <c r="AJ58" i="1" l="1"/>
  <c r="AK55" i="1" s="1"/>
  <c r="AJ56" i="1"/>
  <c r="AJ61" i="1" s="1"/>
  <c r="AI46" i="1"/>
  <c r="AJ43" i="1" s="1"/>
  <c r="AI44" i="1"/>
  <c r="AI49" i="1" s="1"/>
  <c r="AK58" i="1" l="1"/>
  <c r="AL55" i="1" s="1"/>
  <c r="AK56" i="1"/>
  <c r="AK61" i="1" s="1"/>
  <c r="AJ46" i="1"/>
  <c r="AK43" i="1" s="1"/>
  <c r="AJ44" i="1"/>
  <c r="AJ49" i="1" s="1"/>
  <c r="AL58" i="1" l="1"/>
  <c r="AL56" i="1"/>
  <c r="AL61" i="1" s="1"/>
  <c r="AK46" i="1"/>
  <c r="AL43" i="1" s="1"/>
  <c r="AK44" i="1"/>
  <c r="AK49" i="1" s="1"/>
  <c r="F63" i="1" l="1"/>
  <c r="N15" i="1" s="1"/>
  <c r="F62" i="1"/>
  <c r="N13" i="1" s="1"/>
  <c r="AL46" i="1"/>
  <c r="AL44" i="1"/>
  <c r="AL49" i="1" s="1"/>
  <c r="F50" i="1" l="1"/>
  <c r="M13" i="1" s="1"/>
  <c r="F51" i="1"/>
  <c r="M15" i="1" s="1"/>
  <c r="J31" i="1" l="1"/>
  <c r="I35" i="1"/>
  <c r="J34" i="1" l="1"/>
  <c r="K31" i="1" s="1"/>
  <c r="K34" i="1" l="1"/>
  <c r="L31" i="1" s="1"/>
  <c r="L34" i="1" l="1"/>
  <c r="M31" i="1" s="1"/>
  <c r="M34" i="1" l="1"/>
  <c r="N31" i="1" s="1"/>
  <c r="N34" i="1" l="1"/>
  <c r="O31" i="1" s="1"/>
  <c r="O34" i="1" l="1"/>
  <c r="P31" i="1" s="1"/>
  <c r="P34" i="1" l="1"/>
  <c r="Q31" i="1" s="1"/>
  <c r="Q34" i="1" l="1"/>
  <c r="R31" i="1" s="1"/>
  <c r="R34" i="1" l="1"/>
  <c r="S31" i="1" s="1"/>
  <c r="S34" i="1" l="1"/>
  <c r="T31" i="1" s="1"/>
  <c r="T34" i="1" l="1"/>
  <c r="U31" i="1" s="1"/>
  <c r="U34" i="1" l="1"/>
  <c r="V31" i="1" s="1"/>
  <c r="V34" i="1" l="1"/>
  <c r="W31" i="1" s="1"/>
  <c r="W34" i="1" l="1"/>
  <c r="X31" i="1" s="1"/>
  <c r="X34" i="1" l="1"/>
  <c r="Y31" i="1" s="1"/>
  <c r="Y34" i="1" l="1"/>
  <c r="Z31" i="1" s="1"/>
  <c r="Z34" i="1" l="1"/>
  <c r="AA31" i="1" s="1"/>
  <c r="AA34" i="1" l="1"/>
  <c r="AB31" i="1" s="1"/>
  <c r="AB34" i="1" l="1"/>
  <c r="AC31" i="1" s="1"/>
  <c r="AC34" i="1" l="1"/>
  <c r="AD31" i="1" s="1"/>
  <c r="AD34" i="1" l="1"/>
  <c r="AE31" i="1" s="1"/>
  <c r="AE34" i="1" l="1"/>
  <c r="AF31" i="1" s="1"/>
  <c r="AF34" i="1" l="1"/>
  <c r="AG31" i="1" s="1"/>
  <c r="AG34" i="1" l="1"/>
  <c r="AH31" i="1" s="1"/>
  <c r="AH34" i="1" l="1"/>
  <c r="AI31" i="1" s="1"/>
  <c r="AI34" i="1" l="1"/>
  <c r="AJ31" i="1" s="1"/>
  <c r="AJ34" i="1" l="1"/>
  <c r="AK31" i="1" s="1"/>
  <c r="AK34" i="1" l="1"/>
  <c r="AL31" i="1" s="1"/>
  <c r="AL34" i="1" l="1"/>
  <c r="AJ35" i="1" l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K35" i="1"/>
  <c r="AL35" i="1"/>
  <c r="F35" i="1" l="1"/>
  <c r="L36" i="1" s="1"/>
  <c r="AL36" i="1" l="1"/>
  <c r="AE36" i="1"/>
  <c r="X36" i="1"/>
  <c r="R36" i="1"/>
  <c r="K36" i="1"/>
  <c r="Y36" i="1"/>
  <c r="I36" i="1"/>
  <c r="AJ36" i="1"/>
  <c r="T36" i="1"/>
  <c r="M36" i="1"/>
  <c r="AA36" i="1"/>
  <c r="AD36" i="1"/>
  <c r="AI36" i="1"/>
  <c r="P36" i="1"/>
  <c r="V36" i="1"/>
  <c r="AC36" i="1"/>
  <c r="O36" i="1"/>
  <c r="AH36" i="1"/>
  <c r="S36" i="1"/>
  <c r="N36" i="1"/>
  <c r="AK36" i="1"/>
  <c r="U36" i="1"/>
  <c r="AF36" i="1"/>
  <c r="E16" i="1"/>
  <c r="Z36" i="1"/>
  <c r="J36" i="1"/>
  <c r="AG36" i="1"/>
  <c r="Q36" i="1"/>
  <c r="W36" i="1"/>
  <c r="AB36" i="1"/>
  <c r="F36" i="1" l="1"/>
  <c r="E17" i="1" s="1"/>
  <c r="E20" i="1" l="1"/>
  <c r="E21" i="1" s="1"/>
  <c r="F32" i="1" s="1"/>
  <c r="AJ32" i="1" l="1"/>
  <c r="AJ37" i="1" s="1"/>
  <c r="AI32" i="1"/>
  <c r="AI37" i="1" s="1"/>
  <c r="S32" i="1"/>
  <c r="S37" i="1" s="1"/>
  <c r="AF32" i="1"/>
  <c r="AF37" i="1" s="1"/>
  <c r="AH32" i="1"/>
  <c r="AH37" i="1" s="1"/>
  <c r="N32" i="1"/>
  <c r="N37" i="1" s="1"/>
  <c r="AC32" i="1"/>
  <c r="AC37" i="1" s="1"/>
  <c r="M32" i="1"/>
  <c r="M37" i="1" s="1"/>
  <c r="J32" i="1"/>
  <c r="J37" i="1" s="1"/>
  <c r="I32" i="1"/>
  <c r="W32" i="1"/>
  <c r="W37" i="1" s="1"/>
  <c r="R32" i="1"/>
  <c r="R37" i="1" s="1"/>
  <c r="AB32" i="1"/>
  <c r="AB37" i="1" s="1"/>
  <c r="AE32" i="1"/>
  <c r="AE37" i="1" s="1"/>
  <c r="O32" i="1"/>
  <c r="O37" i="1" s="1"/>
  <c r="X32" i="1"/>
  <c r="X37" i="1" s="1"/>
  <c r="AD32" i="1"/>
  <c r="AD37" i="1" s="1"/>
  <c r="Y32" i="1"/>
  <c r="Y37" i="1" s="1"/>
  <c r="L32" i="1"/>
  <c r="L37" i="1" s="1"/>
  <c r="AL32" i="1"/>
  <c r="AL37" i="1" s="1"/>
  <c r="Q32" i="1"/>
  <c r="Q37" i="1" s="1"/>
  <c r="T32" i="1"/>
  <c r="T37" i="1" s="1"/>
  <c r="AA32" i="1"/>
  <c r="AA37" i="1" s="1"/>
  <c r="K32" i="1"/>
  <c r="K37" i="1" s="1"/>
  <c r="P32" i="1"/>
  <c r="P37" i="1" s="1"/>
  <c r="V32" i="1"/>
  <c r="V37" i="1" s="1"/>
  <c r="AK32" i="1"/>
  <c r="AK37" i="1" s="1"/>
  <c r="U32" i="1"/>
  <c r="U37" i="1" s="1"/>
  <c r="Z32" i="1"/>
  <c r="Z37" i="1" s="1"/>
  <c r="AG32" i="1"/>
  <c r="AG37" i="1" s="1"/>
  <c r="I37" i="1" l="1"/>
  <c r="F37" i="1" s="1"/>
  <c r="L11" i="1" s="1"/>
  <c r="O11" i="1" s="1"/>
  <c r="F39" i="1"/>
  <c r="L15" i="1" s="1"/>
  <c r="O15" i="1" s="1"/>
  <c r="F38" i="1" l="1"/>
  <c r="L13" i="1" s="1"/>
  <c r="O13" i="1" s="1"/>
</calcChain>
</file>

<file path=xl/sharedStrings.xml><?xml version="1.0" encoding="utf-8"?>
<sst xmlns="http://schemas.openxmlformats.org/spreadsheetml/2006/main" count="161" uniqueCount="83">
  <si>
    <t>Taxable Bond Substitution Static Portfolio</t>
  </si>
  <si>
    <t>Aaa/AAA</t>
  </si>
  <si>
    <t>Aa3/AA-</t>
  </si>
  <si>
    <t>A1/A+</t>
  </si>
  <si>
    <t>A3/A-</t>
  </si>
  <si>
    <t>Baa1/BBB+</t>
  </si>
  <si>
    <t>Baa3/BBB-</t>
  </si>
  <si>
    <t>Total Size</t>
  </si>
  <si>
    <t>Term</t>
  </si>
  <si>
    <t>Proportion</t>
  </si>
  <si>
    <t>Spread Equivalent</t>
  </si>
  <si>
    <t>Upper</t>
  </si>
  <si>
    <t>Lower</t>
  </si>
  <si>
    <t>Amount</t>
  </si>
  <si>
    <t>Assumed Tax Rate</t>
  </si>
  <si>
    <t>WAL (Level DS)</t>
  </si>
  <si>
    <t>Muni Spread Est.</t>
  </si>
  <si>
    <t>High</t>
  </si>
  <si>
    <t>Med</t>
  </si>
  <si>
    <t>Low</t>
  </si>
  <si>
    <t>Year</t>
  </si>
  <si>
    <t>UST Curve (SLGS at 08/31/2020)</t>
  </si>
  <si>
    <t>Muni BVAL AAA Curve (08/31/2020)</t>
  </si>
  <si>
    <t>Taxable Bond Rate</t>
  </si>
  <si>
    <t>High Category</t>
  </si>
  <si>
    <t>Interest</t>
  </si>
  <si>
    <t>Balance - End of Period</t>
  </si>
  <si>
    <t>Balance - Start of Period</t>
  </si>
  <si>
    <t>Weighted Average Life</t>
  </si>
  <si>
    <t>UST Base at WAL</t>
  </si>
  <si>
    <t>Principal - Level Pmt</t>
  </si>
  <si>
    <t>Tax: Sum, Yrs 1-10</t>
  </si>
  <si>
    <t>Tax: PV, 30Yrs @ UST</t>
  </si>
  <si>
    <t>Tax: PV, 30Yrs @Bond</t>
  </si>
  <si>
    <t>Med Category</t>
  </si>
  <si>
    <t>Low Category</t>
  </si>
  <si>
    <t>Data Date:</t>
  </si>
  <si>
    <t>PV Full Term @ UST Rate</t>
  </si>
  <si>
    <t>PV Full Term @ Bond Rate</t>
  </si>
  <si>
    <t>Totals</t>
  </si>
  <si>
    <t>Tax on Bond Interest Results Summary</t>
  </si>
  <si>
    <t>Sum Years 1-10 (CBO Score)</t>
  </si>
  <si>
    <t>Source for Estimated Muni Spreads:</t>
  </si>
  <si>
    <t>Potrfolio  Assumptions</t>
  </si>
  <si>
    <t>Input cells red</t>
  </si>
  <si>
    <t>MLF Portfolio</t>
  </si>
  <si>
    <t>Municipal Liquidity Facility - Appendix B (08/11/2020)</t>
  </si>
  <si>
    <t>FCRA Annual Credit</t>
  </si>
  <si>
    <t>MLF Spread</t>
  </si>
  <si>
    <t>Loan Rate</t>
  </si>
  <si>
    <t>FCRA - PV Debt Service @UST</t>
  </si>
  <si>
    <t>FCRA - PV Credit Loss @UST</t>
  </si>
  <si>
    <t>PV Debt Service @UST</t>
  </si>
  <si>
    <t>Federal Gain/(Loss)</t>
  </si>
  <si>
    <t>MLF Portfolio FCRA Estimates</t>
  </si>
  <si>
    <t>Portfolio IRR</t>
  </si>
  <si>
    <t xml:space="preserve">  Penalty</t>
  </si>
  <si>
    <t xml:space="preserve">  Muni</t>
  </si>
  <si>
    <t>WA Spread:</t>
  </si>
  <si>
    <r>
      <rPr>
        <i/>
        <sz val="11"/>
        <color theme="1"/>
        <rFont val="Calibri"/>
        <family val="2"/>
        <scheme val="minor"/>
      </rPr>
      <t xml:space="preserve">  Less: </t>
    </r>
    <r>
      <rPr>
        <sz val="11"/>
        <color theme="1"/>
        <rFont val="Calibri"/>
        <family val="2"/>
        <scheme val="minor"/>
      </rPr>
      <t>PV Credit Loss @UST</t>
    </r>
  </si>
  <si>
    <r>
      <rPr>
        <i/>
        <sz val="11"/>
        <color theme="1"/>
        <rFont val="Calibri"/>
        <family val="2"/>
        <scheme val="minor"/>
      </rPr>
      <t xml:space="preserve">  Less:</t>
    </r>
    <r>
      <rPr>
        <sz val="11"/>
        <color theme="1"/>
        <rFont val="Calibri"/>
        <family val="2"/>
        <scheme val="minor"/>
      </rPr>
      <t xml:space="preserve"> PV Treasury Funding</t>
    </r>
  </si>
  <si>
    <t>-</t>
  </si>
  <si>
    <t>Current</t>
  </si>
  <si>
    <t>Penalties</t>
  </si>
  <si>
    <t>Equivalent</t>
  </si>
  <si>
    <t>Treasury</t>
  </si>
  <si>
    <t>Rate Flat</t>
  </si>
  <si>
    <t>Tax-Exempt</t>
  </si>
  <si>
    <t>Bonds</t>
  </si>
  <si>
    <t>Muni Bond</t>
  </si>
  <si>
    <t>MLF</t>
  </si>
  <si>
    <t>Market</t>
  </si>
  <si>
    <t>Budget Methodology</t>
  </si>
  <si>
    <t>FCRA</t>
  </si>
  <si>
    <t>JCT</t>
  </si>
  <si>
    <t>Weighted AL (Years)</t>
  </si>
  <si>
    <t>Average Portfolio Rate</t>
  </si>
  <si>
    <t>Max Term (Years)</t>
  </si>
  <si>
    <t>$500 Billion Portfolio</t>
  </si>
  <si>
    <t>Data Date: 08/31/20</t>
  </si>
  <si>
    <r>
      <t xml:space="preserve">Federal Gain </t>
    </r>
    <r>
      <rPr>
        <sz val="8"/>
        <color rgb="FFFF0000"/>
        <rFont val="Calibri"/>
        <family val="2"/>
        <scheme val="minor"/>
      </rPr>
      <t>(Cost)</t>
    </r>
  </si>
  <si>
    <t>InRecap Estimates 09/27/20</t>
  </si>
  <si>
    <t>Market Displacement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</si>
</sst>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_);\(#,##0.0\)"/>
    <numFmt numFmtId="165" formatCode="[$-409]d\-mmm\-yy;@"/>
    <numFmt numFmtId="166" formatCode="#,##0.000_);\(#,##0.000\)"/>
    <numFmt numFmtId="167" formatCode="#,##0.0000_);\(#,##0.0000\)"/>
    <numFmt numFmtId="168" formatCode="0.000%"/>
    <numFmt numFmtId="169" formatCode="0.0"/>
    <numFmt numFmtId="170" formatCode="_(&quot;$&quot;* #,##0.0_);_(&quot;$&quot;* \(#,##0.0\);_(&quot;$&quot;* &quot;-&quot;?_);_(@_)"/>
    <numFmt numFmtId="171" formatCode="#,##0.0_);[Red]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4" tint="-0.499984740745262"/>
      <name val="Arial"/>
      <family val="2"/>
    </font>
    <font>
      <sz val="8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39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/>
    <xf numFmtId="37" fontId="0" fillId="0" borderId="0" xfId="0" applyNumberFormat="1"/>
    <xf numFmtId="10" fontId="0" fillId="0" borderId="0" xfId="1" applyNumberFormat="1" applyFont="1"/>
    <xf numFmtId="37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4" fontId="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9" fontId="0" fillId="0" borderId="0" xfId="0" applyNumberFormat="1"/>
    <xf numFmtId="165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/>
    <xf numFmtId="166" fontId="0" fillId="0" borderId="0" xfId="0" applyNumberFormat="1"/>
    <xf numFmtId="167" fontId="0" fillId="0" borderId="0" xfId="0" applyNumberFormat="1"/>
    <xf numFmtId="168" fontId="2" fillId="0" borderId="0" xfId="1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169" fontId="1" fillId="0" borderId="0" xfId="1" applyNumberFormat="1" applyFont="1" applyAlignment="1">
      <alignment horizontal="center"/>
    </xf>
    <xf numFmtId="164" fontId="5" fillId="0" borderId="0" xfId="0" applyNumberFormat="1" applyFont="1"/>
    <xf numFmtId="37" fontId="5" fillId="0" borderId="0" xfId="0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9" fontId="16" fillId="0" borderId="0" xfId="1" applyFont="1" applyAlignment="1">
      <alignment horizontal="center"/>
    </xf>
    <xf numFmtId="37" fontId="1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71" fontId="5" fillId="0" borderId="0" xfId="0" applyNumberFormat="1" applyFont="1" applyAlignment="1">
      <alignment horizontal="center"/>
    </xf>
    <xf numFmtId="164" fontId="19" fillId="0" borderId="0" xfId="0" applyNumberFormat="1" applyFont="1"/>
    <xf numFmtId="164" fontId="20" fillId="0" borderId="0" xfId="0" applyNumberFormat="1" applyFont="1"/>
    <xf numFmtId="166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542926</xdr:colOff>
      <xdr:row>6</xdr:row>
      <xdr:rowOff>38100</xdr:rowOff>
    </xdr:from>
    <xdr:to>
      <xdr:col>21</xdr:col>
      <xdr:colOff>257176</xdr:colOff>
      <xdr:row>20</xdr:row>
      <xdr:rowOff>38539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5FA5C9-0786-4D5E-99D2-ADD79A46B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6" y="1476375"/>
          <a:ext cx="3371850" cy="2667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9524</xdr:colOff>
      <xdr:row>6</xdr:row>
      <xdr:rowOff>85725</xdr:rowOff>
    </xdr:from>
    <xdr:to>
      <xdr:col>24</xdr:col>
      <xdr:colOff>152399</xdr:colOff>
      <xdr:row>20</xdr:row>
      <xdr:rowOff>87547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E2AE9B-5741-46B2-A5F6-1E439FBD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4" y="1524000"/>
          <a:ext cx="5019675" cy="26688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24</xdr:col>
      <xdr:colOff>315424</xdr:colOff>
      <xdr:row>6</xdr:row>
      <xdr:rowOff>102153</xdr:rowOff>
    </xdr:from>
    <xdr:to>
      <xdr:col>36</xdr:col>
      <xdr:colOff>59714</xdr:colOff>
      <xdr:row>20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18C247-D9C6-4290-92B6-0820AB917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5824" y="1540428"/>
          <a:ext cx="7059490" cy="266009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9D0E-F87B-4BED-8835-1D651535DEC2}">
  <dimension ref="C1:AT63"/>
  <sheetViews>
    <sheetView showGridLines="0" tabSelected="1" zoomScaleNormal="100" workbookViewId="0">
      <selection activeCell="E25" sqref="E25"/>
    </sheetView>
  </sheetViews>
  <sheetFormatPr defaultRowHeight="15" x14ac:dyDescent="0.25"/>
  <cols>
    <col min="1" max="8" width="9.140625" style="1"/>
    <col min="9" max="9" width="10.140625" style="1" bestFit="1" customWidth="1"/>
    <col min="10" max="16384" width="9.140625" style="1"/>
  </cols>
  <sheetData>
    <row r="1" spans="3:17" ht="27" customHeight="1" x14ac:dyDescent="0.25"/>
    <row r="2" spans="3:17" ht="26.25" x14ac:dyDescent="0.4">
      <c r="C2" s="2" t="s">
        <v>45</v>
      </c>
      <c r="K2" s="23"/>
    </row>
    <row r="4" spans="3:17" x14ac:dyDescent="0.25">
      <c r="C4" s="14" t="s">
        <v>7</v>
      </c>
      <c r="D4" s="13"/>
      <c r="E4" s="15">
        <v>500</v>
      </c>
    </row>
    <row r="5" spans="3:17" x14ac:dyDescent="0.25">
      <c r="C5" s="14" t="s">
        <v>36</v>
      </c>
      <c r="D5" s="13"/>
      <c r="E5" s="19">
        <v>44074</v>
      </c>
    </row>
    <row r="6" spans="3:17" x14ac:dyDescent="0.25">
      <c r="C6" s="13"/>
      <c r="D6" s="13"/>
      <c r="E6" s="13"/>
      <c r="K6" s="3"/>
      <c r="Q6" s="22" t="s">
        <v>46</v>
      </c>
    </row>
    <row r="7" spans="3:17" x14ac:dyDescent="0.25">
      <c r="C7" s="14" t="s">
        <v>43</v>
      </c>
      <c r="D7" s="13"/>
      <c r="E7" s="13"/>
      <c r="I7" s="14" t="s">
        <v>54</v>
      </c>
      <c r="K7" s="3"/>
    </row>
    <row r="8" spans="3:17" x14ac:dyDescent="0.25">
      <c r="C8" s="24" t="s">
        <v>44</v>
      </c>
      <c r="K8" s="3"/>
    </row>
    <row r="9" spans="3:17" x14ac:dyDescent="0.25">
      <c r="C9" s="5"/>
      <c r="E9" s="17" t="s">
        <v>17</v>
      </c>
      <c r="F9" s="17" t="s">
        <v>18</v>
      </c>
      <c r="G9" s="17" t="s">
        <v>19</v>
      </c>
      <c r="K9" s="3"/>
      <c r="L9" s="17" t="s">
        <v>17</v>
      </c>
      <c r="M9" s="17" t="s">
        <v>18</v>
      </c>
      <c r="N9" s="17" t="s">
        <v>19</v>
      </c>
      <c r="O9" s="20" t="s">
        <v>39</v>
      </c>
    </row>
    <row r="10" spans="3:17" x14ac:dyDescent="0.25">
      <c r="C10" s="5" t="s">
        <v>11</v>
      </c>
      <c r="E10" s="3" t="s">
        <v>1</v>
      </c>
      <c r="F10" s="3" t="s">
        <v>3</v>
      </c>
      <c r="G10" s="3" t="s">
        <v>5</v>
      </c>
      <c r="K10" s="3"/>
      <c r="L10" s="3"/>
      <c r="O10" s="14"/>
    </row>
    <row r="11" spans="3:17" x14ac:dyDescent="0.25">
      <c r="C11" s="5" t="s">
        <v>12</v>
      </c>
      <c r="E11" s="3" t="s">
        <v>2</v>
      </c>
      <c r="F11" s="3" t="s">
        <v>4</v>
      </c>
      <c r="G11" s="3" t="s">
        <v>6</v>
      </c>
      <c r="I11" s="1" t="s">
        <v>52</v>
      </c>
      <c r="L11" s="29">
        <f>F38</f>
        <v>25</v>
      </c>
      <c r="M11" s="29">
        <f>F50</f>
        <v>249.99999999999994</v>
      </c>
      <c r="N11" s="29">
        <f>F62</f>
        <v>224.99999999999997</v>
      </c>
      <c r="O11" s="21">
        <f>SUM(L11:N11)</f>
        <v>499.99999999999989</v>
      </c>
    </row>
    <row r="12" spans="3:17" x14ac:dyDescent="0.25">
      <c r="C12" s="5"/>
      <c r="I12" s="1" t="s">
        <v>60</v>
      </c>
      <c r="L12" s="29">
        <f>E14</f>
        <v>25</v>
      </c>
      <c r="M12" s="29">
        <f>F14</f>
        <v>250</v>
      </c>
      <c r="N12" s="29">
        <f>G14</f>
        <v>225</v>
      </c>
      <c r="O12" s="21">
        <f>SUM(L12:N12)</f>
        <v>500</v>
      </c>
    </row>
    <row r="13" spans="3:17" x14ac:dyDescent="0.25">
      <c r="C13" s="5" t="s">
        <v>9</v>
      </c>
      <c r="E13" s="10">
        <v>0.05</v>
      </c>
      <c r="F13" s="10">
        <v>0.5</v>
      </c>
      <c r="G13" s="10">
        <v>0.45</v>
      </c>
      <c r="I13" s="1" t="s">
        <v>59</v>
      </c>
      <c r="L13" s="29">
        <f>F39</f>
        <v>1.9960071879233234E-2</v>
      </c>
      <c r="M13" s="29">
        <f>F51</f>
        <v>0.29940107818849854</v>
      </c>
      <c r="N13" s="29">
        <f>F63</f>
        <v>0.35928129382619828</v>
      </c>
      <c r="O13" s="21">
        <f>SUM(L13:N13)</f>
        <v>0.67864244389393003</v>
      </c>
    </row>
    <row r="14" spans="3:17" x14ac:dyDescent="0.25">
      <c r="C14" s="5" t="s">
        <v>13</v>
      </c>
      <c r="E14" s="4">
        <f>$E$4*E13</f>
        <v>25</v>
      </c>
      <c r="F14" s="4">
        <f t="shared" ref="F14:G14" si="0">$E$4*F13</f>
        <v>250</v>
      </c>
      <c r="G14" s="4">
        <f t="shared" si="0"/>
        <v>225</v>
      </c>
      <c r="L14" s="18"/>
      <c r="M14" s="18"/>
      <c r="N14" s="18"/>
    </row>
    <row r="15" spans="3:17" x14ac:dyDescent="0.25">
      <c r="C15" s="5" t="s">
        <v>8</v>
      </c>
      <c r="E15" s="11">
        <v>3</v>
      </c>
      <c r="F15" s="11">
        <v>3</v>
      </c>
      <c r="G15" s="11">
        <v>3</v>
      </c>
      <c r="I15" s="1" t="s">
        <v>53</v>
      </c>
      <c r="L15" s="29">
        <f>L11-L12-L13</f>
        <v>-1.9960071879233234E-2</v>
      </c>
      <c r="M15" s="29">
        <f>M11-M12-M13</f>
        <v>-0.29940107818855538</v>
      </c>
      <c r="N15" s="29">
        <f>N11-N12-N13</f>
        <v>-0.3592812938262267</v>
      </c>
      <c r="O15" s="46">
        <f>SUM(L15:N15)</f>
        <v>-0.67864244389401529</v>
      </c>
    </row>
    <row r="16" spans="3:17" x14ac:dyDescent="0.25">
      <c r="C16" s="5" t="s">
        <v>15</v>
      </c>
      <c r="E16" s="8">
        <f>F36</f>
        <v>2</v>
      </c>
      <c r="F16" s="8">
        <f>F48</f>
        <v>2</v>
      </c>
      <c r="G16" s="8">
        <f>F60</f>
        <v>2</v>
      </c>
    </row>
    <row r="17" spans="3:46" x14ac:dyDescent="0.25">
      <c r="C17" s="5" t="s">
        <v>29</v>
      </c>
      <c r="E17" s="9">
        <f>F37</f>
        <v>1.1999999999999999E-3</v>
      </c>
      <c r="F17" s="9">
        <f>F49</f>
        <v>1.1999999999999999E-3</v>
      </c>
      <c r="G17" s="9">
        <f>F61</f>
        <v>1.1999999999999999E-3</v>
      </c>
    </row>
    <row r="18" spans="3:46" x14ac:dyDescent="0.25">
      <c r="C18" s="31" t="s">
        <v>56</v>
      </c>
      <c r="D18" s="33">
        <v>0</v>
      </c>
      <c r="E18" s="12">
        <v>1.2500000000000001E-2</v>
      </c>
      <c r="F18" s="12">
        <v>0.02</v>
      </c>
      <c r="G18" s="12">
        <v>2.9000000000000001E-2</v>
      </c>
      <c r="H18" s="34" t="s">
        <v>58</v>
      </c>
      <c r="I18" s="34">
        <f>(E13*E18)+(F13*F18)+(G13*G18)</f>
        <v>2.3675000000000002E-2</v>
      </c>
      <c r="J18" s="12"/>
    </row>
    <row r="19" spans="3:46" x14ac:dyDescent="0.25">
      <c r="C19" s="31" t="s">
        <v>57</v>
      </c>
      <c r="D19" s="33">
        <v>0</v>
      </c>
      <c r="E19" s="9">
        <f>'Tax Sub 3Y Port'!E18</f>
        <v>0</v>
      </c>
      <c r="F19" s="9">
        <f>'Tax Sub 3Y Port'!F18</f>
        <v>3.5000000000000001E-3</v>
      </c>
      <c r="G19" s="9">
        <f>'Tax Sub 3Y Port'!G18</f>
        <v>6.4999999999999997E-3</v>
      </c>
    </row>
    <row r="20" spans="3:46" x14ac:dyDescent="0.25">
      <c r="C20" s="5" t="s">
        <v>48</v>
      </c>
      <c r="E20" s="12">
        <f>($D$18*E18)+($D$19*E19)</f>
        <v>0</v>
      </c>
      <c r="F20" s="12">
        <f t="shared" ref="F20:G20" si="1">($D$18*F18)+($D$19*F19)</f>
        <v>0</v>
      </c>
      <c r="G20" s="12">
        <f t="shared" si="1"/>
        <v>0</v>
      </c>
    </row>
    <row r="21" spans="3:46" x14ac:dyDescent="0.25">
      <c r="C21" s="5" t="s">
        <v>49</v>
      </c>
      <c r="D21" s="33">
        <v>1</v>
      </c>
      <c r="E21" s="9">
        <f>(E17*$D$21)+E20</f>
        <v>1.1999999999999999E-3</v>
      </c>
      <c r="F21" s="9">
        <f t="shared" ref="F21:G21" si="2">(F17*$D$21)+F20</f>
        <v>1.1999999999999999E-3</v>
      </c>
      <c r="G21" s="9">
        <f t="shared" si="2"/>
        <v>1.1999999999999999E-3</v>
      </c>
      <c r="I21" s="12"/>
      <c r="J21" s="12"/>
      <c r="K21" s="12"/>
    </row>
    <row r="22" spans="3:46" x14ac:dyDescent="0.25">
      <c r="C22" s="5" t="s">
        <v>47</v>
      </c>
      <c r="E22" s="28">
        <f>0.012/30</f>
        <v>4.0000000000000002E-4</v>
      </c>
      <c r="F22" s="28">
        <v>5.9999999999999995E-4</v>
      </c>
      <c r="G22" s="28">
        <v>8.0000000000000004E-4</v>
      </c>
      <c r="H22" s="12"/>
    </row>
    <row r="24" spans="3:46" x14ac:dyDescent="0.25">
      <c r="C24" s="5"/>
      <c r="E24" s="28"/>
      <c r="F24" s="28"/>
      <c r="G24" s="28"/>
    </row>
    <row r="25" spans="3:46" x14ac:dyDescent="0.25">
      <c r="C25" s="14" t="s">
        <v>20</v>
      </c>
      <c r="I25" s="16">
        <v>1</v>
      </c>
      <c r="J25" s="16">
        <f t="shared" ref="J25:AL25" si="3">I25+1</f>
        <v>2</v>
      </c>
      <c r="K25" s="16">
        <f t="shared" si="3"/>
        <v>3</v>
      </c>
      <c r="L25" s="16">
        <f t="shared" si="3"/>
        <v>4</v>
      </c>
      <c r="M25" s="16">
        <f t="shared" si="3"/>
        <v>5</v>
      </c>
      <c r="N25" s="16">
        <f t="shared" si="3"/>
        <v>6</v>
      </c>
      <c r="O25" s="16">
        <f t="shared" si="3"/>
        <v>7</v>
      </c>
      <c r="P25" s="16">
        <f t="shared" si="3"/>
        <v>8</v>
      </c>
      <c r="Q25" s="16">
        <f t="shared" si="3"/>
        <v>9</v>
      </c>
      <c r="R25" s="16">
        <f t="shared" si="3"/>
        <v>10</v>
      </c>
      <c r="S25" s="16">
        <f t="shared" si="3"/>
        <v>11</v>
      </c>
      <c r="T25" s="16">
        <f t="shared" si="3"/>
        <v>12</v>
      </c>
      <c r="U25" s="16">
        <f t="shared" si="3"/>
        <v>13</v>
      </c>
      <c r="V25" s="16">
        <f t="shared" si="3"/>
        <v>14</v>
      </c>
      <c r="W25" s="16">
        <f t="shared" si="3"/>
        <v>15</v>
      </c>
      <c r="X25" s="16">
        <f t="shared" si="3"/>
        <v>16</v>
      </c>
      <c r="Y25" s="16">
        <f t="shared" si="3"/>
        <v>17</v>
      </c>
      <c r="Z25" s="16">
        <f t="shared" si="3"/>
        <v>18</v>
      </c>
      <c r="AA25" s="16">
        <f t="shared" si="3"/>
        <v>19</v>
      </c>
      <c r="AB25" s="16">
        <f t="shared" si="3"/>
        <v>20</v>
      </c>
      <c r="AC25" s="16">
        <f t="shared" si="3"/>
        <v>21</v>
      </c>
      <c r="AD25" s="16">
        <f t="shared" si="3"/>
        <v>22</v>
      </c>
      <c r="AE25" s="16">
        <f t="shared" si="3"/>
        <v>23</v>
      </c>
      <c r="AF25" s="16">
        <f t="shared" si="3"/>
        <v>24</v>
      </c>
      <c r="AG25" s="16">
        <f t="shared" si="3"/>
        <v>25</v>
      </c>
      <c r="AH25" s="16">
        <f t="shared" si="3"/>
        <v>26</v>
      </c>
      <c r="AI25" s="16">
        <f t="shared" si="3"/>
        <v>27</v>
      </c>
      <c r="AJ25" s="16">
        <f t="shared" si="3"/>
        <v>28</v>
      </c>
      <c r="AK25" s="16">
        <f t="shared" si="3"/>
        <v>29</v>
      </c>
      <c r="AL25" s="16">
        <f t="shared" si="3"/>
        <v>30</v>
      </c>
      <c r="AN25" s="16"/>
      <c r="AO25" s="16"/>
      <c r="AP25" s="16"/>
      <c r="AQ25" s="16"/>
      <c r="AR25" s="16"/>
      <c r="AS25" s="16"/>
      <c r="AT25" s="16"/>
    </row>
    <row r="27" spans="3:46" x14ac:dyDescent="0.25">
      <c r="C27" s="1" t="s">
        <v>21</v>
      </c>
      <c r="I27" s="12">
        <v>1.1000000000000001E-3</v>
      </c>
      <c r="J27" s="12">
        <v>1.1999999999999999E-3</v>
      </c>
      <c r="K27" s="12">
        <v>1.5E-3</v>
      </c>
      <c r="L27" s="12">
        <v>2E-3</v>
      </c>
      <c r="M27" s="12">
        <v>2.7000000000000001E-3</v>
      </c>
      <c r="N27" s="12">
        <v>3.8E-3</v>
      </c>
      <c r="O27" s="12">
        <v>5.0000000000000001E-3</v>
      </c>
      <c r="P27" s="12">
        <v>5.7999999999999996E-3</v>
      </c>
      <c r="Q27" s="12">
        <v>6.6E-3</v>
      </c>
      <c r="R27" s="12">
        <v>7.3000000000000001E-3</v>
      </c>
      <c r="S27" s="12">
        <v>7.9000000000000008E-3</v>
      </c>
      <c r="T27" s="12">
        <v>8.5000000000000006E-3</v>
      </c>
      <c r="U27" s="12">
        <v>9.1000000000000004E-3</v>
      </c>
      <c r="V27" s="12">
        <v>9.7000000000000003E-3</v>
      </c>
      <c r="W27" s="12">
        <v>1.03E-2</v>
      </c>
      <c r="X27" s="12">
        <v>1.0800000000000001E-2</v>
      </c>
      <c r="Y27" s="12">
        <v>1.14E-2</v>
      </c>
      <c r="Z27" s="12">
        <v>1.1900000000000001E-2</v>
      </c>
      <c r="AA27" s="12">
        <v>1.23E-2</v>
      </c>
      <c r="AB27" s="12">
        <v>1.2699999999999999E-2</v>
      </c>
      <c r="AC27" s="12">
        <v>1.3100000000000001E-2</v>
      </c>
      <c r="AD27" s="12">
        <v>1.34E-2</v>
      </c>
      <c r="AE27" s="12">
        <v>1.37E-2</v>
      </c>
      <c r="AF27" s="12">
        <v>1.4E-2</v>
      </c>
      <c r="AG27" s="12">
        <v>1.43E-2</v>
      </c>
      <c r="AH27" s="12">
        <v>1.4500000000000001E-2</v>
      </c>
      <c r="AI27" s="12">
        <v>1.46E-2</v>
      </c>
      <c r="AJ27" s="12">
        <v>1.4800000000000001E-2</v>
      </c>
      <c r="AK27" s="12">
        <v>1.49E-2</v>
      </c>
      <c r="AL27" s="12">
        <v>1.4999999999999999E-2</v>
      </c>
    </row>
    <row r="28" spans="3:46" x14ac:dyDescent="0.25">
      <c r="C28" s="1" t="s">
        <v>55</v>
      </c>
      <c r="G28" s="7">
        <f>IRR(H28:AL28)</f>
        <v>1.2000000000003119E-3</v>
      </c>
      <c r="H28" s="1">
        <f>-E4</f>
        <v>-500</v>
      </c>
      <c r="I28" s="30">
        <f>I38+I50+I62</f>
        <v>167.26666666666665</v>
      </c>
      <c r="J28" s="30">
        <f t="shared" ref="J28:AL28" si="4">J38+J50+J62</f>
        <v>167.06666666666666</v>
      </c>
      <c r="K28" s="30">
        <f t="shared" si="4"/>
        <v>166.86666666666667</v>
      </c>
      <c r="L28" s="30">
        <f t="shared" si="4"/>
        <v>0</v>
      </c>
      <c r="M28" s="30">
        <f t="shared" si="4"/>
        <v>0</v>
      </c>
      <c r="N28" s="30">
        <f t="shared" si="4"/>
        <v>0</v>
      </c>
      <c r="O28" s="30">
        <f t="shared" si="4"/>
        <v>0</v>
      </c>
      <c r="P28" s="30">
        <f t="shared" si="4"/>
        <v>0</v>
      </c>
      <c r="Q28" s="30">
        <f t="shared" si="4"/>
        <v>0</v>
      </c>
      <c r="R28" s="30">
        <f t="shared" si="4"/>
        <v>0</v>
      </c>
      <c r="S28" s="30">
        <f t="shared" si="4"/>
        <v>0</v>
      </c>
      <c r="T28" s="30">
        <f t="shared" si="4"/>
        <v>0</v>
      </c>
      <c r="U28" s="30">
        <f t="shared" si="4"/>
        <v>0</v>
      </c>
      <c r="V28" s="30">
        <f t="shared" si="4"/>
        <v>0</v>
      </c>
      <c r="W28" s="30">
        <f t="shared" si="4"/>
        <v>0</v>
      </c>
      <c r="X28" s="30">
        <f t="shared" si="4"/>
        <v>0</v>
      </c>
      <c r="Y28" s="30">
        <f t="shared" si="4"/>
        <v>0</v>
      </c>
      <c r="Z28" s="30">
        <f t="shared" si="4"/>
        <v>0</v>
      </c>
      <c r="AA28" s="30">
        <f t="shared" si="4"/>
        <v>0</v>
      </c>
      <c r="AB28" s="30">
        <f t="shared" si="4"/>
        <v>0</v>
      </c>
      <c r="AC28" s="30">
        <f t="shared" si="4"/>
        <v>0</v>
      </c>
      <c r="AD28" s="30">
        <f t="shared" si="4"/>
        <v>0</v>
      </c>
      <c r="AE28" s="30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30">
        <f t="shared" si="4"/>
        <v>0</v>
      </c>
      <c r="AJ28" s="30">
        <f t="shared" si="4"/>
        <v>0</v>
      </c>
      <c r="AK28" s="30">
        <f t="shared" si="4"/>
        <v>0</v>
      </c>
      <c r="AL28" s="30">
        <f t="shared" si="4"/>
        <v>0</v>
      </c>
    </row>
    <row r="29" spans="3:46" x14ac:dyDescent="0.25"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3:46" x14ac:dyDescent="0.25">
      <c r="C30" s="14" t="s">
        <v>24</v>
      </c>
    </row>
    <row r="32" spans="3:46" x14ac:dyDescent="0.25">
      <c r="C32" s="1" t="s">
        <v>27</v>
      </c>
      <c r="I32" s="1">
        <f>E14</f>
        <v>25</v>
      </c>
      <c r="J32" s="1">
        <f>I35</f>
        <v>16.666666666666664</v>
      </c>
      <c r="K32" s="1">
        <f t="shared" ref="K32:AL32" si="5">J35</f>
        <v>8.3333333333333304</v>
      </c>
      <c r="L32" s="1">
        <f t="shared" si="5"/>
        <v>0</v>
      </c>
      <c r="M32" s="1">
        <f t="shared" si="5"/>
        <v>0</v>
      </c>
      <c r="N32" s="1">
        <f t="shared" si="5"/>
        <v>0</v>
      </c>
      <c r="O32" s="1">
        <f t="shared" si="5"/>
        <v>0</v>
      </c>
      <c r="P32" s="1">
        <f t="shared" si="5"/>
        <v>0</v>
      </c>
      <c r="Q32" s="1">
        <f t="shared" si="5"/>
        <v>0</v>
      </c>
      <c r="R32" s="1">
        <f t="shared" si="5"/>
        <v>0</v>
      </c>
      <c r="S32" s="1">
        <f t="shared" si="5"/>
        <v>0</v>
      </c>
      <c r="T32" s="1">
        <f t="shared" si="5"/>
        <v>0</v>
      </c>
      <c r="U32" s="1">
        <f t="shared" si="5"/>
        <v>0</v>
      </c>
      <c r="V32" s="1">
        <f t="shared" si="5"/>
        <v>0</v>
      </c>
      <c r="W32" s="1">
        <f t="shared" si="5"/>
        <v>0</v>
      </c>
      <c r="X32" s="1">
        <f t="shared" si="5"/>
        <v>0</v>
      </c>
      <c r="Y32" s="1">
        <f t="shared" si="5"/>
        <v>0</v>
      </c>
      <c r="Z32" s="1">
        <f t="shared" si="5"/>
        <v>0</v>
      </c>
      <c r="AA32" s="1">
        <f t="shared" si="5"/>
        <v>0</v>
      </c>
      <c r="AB32" s="1">
        <f t="shared" si="5"/>
        <v>0</v>
      </c>
      <c r="AC32" s="1">
        <f t="shared" si="5"/>
        <v>0</v>
      </c>
      <c r="AD32" s="1">
        <f t="shared" si="5"/>
        <v>0</v>
      </c>
      <c r="AE32" s="1">
        <f t="shared" si="5"/>
        <v>0</v>
      </c>
      <c r="AF32" s="1">
        <f t="shared" si="5"/>
        <v>0</v>
      </c>
      <c r="AG32" s="1">
        <f t="shared" si="5"/>
        <v>0</v>
      </c>
      <c r="AH32" s="1">
        <f t="shared" si="5"/>
        <v>0</v>
      </c>
      <c r="AI32" s="1">
        <f t="shared" si="5"/>
        <v>0</v>
      </c>
      <c r="AJ32" s="1">
        <f t="shared" si="5"/>
        <v>0</v>
      </c>
      <c r="AK32" s="1">
        <f t="shared" si="5"/>
        <v>0</v>
      </c>
      <c r="AL32" s="1">
        <f t="shared" si="5"/>
        <v>0</v>
      </c>
    </row>
    <row r="33" spans="3:38" x14ac:dyDescent="0.25">
      <c r="C33" s="1" t="s">
        <v>25</v>
      </c>
      <c r="F33" s="7">
        <f>E21</f>
        <v>1.1999999999999999E-3</v>
      </c>
      <c r="H33" s="27"/>
      <c r="I33" s="26">
        <f t="shared" ref="I33:AL33" si="6">$F33*I32</f>
        <v>0.03</v>
      </c>
      <c r="J33" s="26">
        <f t="shared" si="6"/>
        <v>1.9999999999999997E-2</v>
      </c>
      <c r="K33" s="26">
        <f t="shared" si="6"/>
        <v>9.999999999999995E-3</v>
      </c>
      <c r="L33" s="1">
        <f t="shared" si="6"/>
        <v>0</v>
      </c>
      <c r="M33" s="1">
        <f t="shared" si="6"/>
        <v>0</v>
      </c>
      <c r="N33" s="1">
        <f t="shared" si="6"/>
        <v>0</v>
      </c>
      <c r="O33" s="1">
        <f t="shared" si="6"/>
        <v>0</v>
      </c>
      <c r="P33" s="1">
        <f t="shared" si="6"/>
        <v>0</v>
      </c>
      <c r="Q33" s="1">
        <f t="shared" si="6"/>
        <v>0</v>
      </c>
      <c r="R33" s="1">
        <f t="shared" si="6"/>
        <v>0</v>
      </c>
      <c r="S33" s="1">
        <f t="shared" si="6"/>
        <v>0</v>
      </c>
      <c r="T33" s="1">
        <f t="shared" si="6"/>
        <v>0</v>
      </c>
      <c r="U33" s="1">
        <f t="shared" si="6"/>
        <v>0</v>
      </c>
      <c r="V33" s="1">
        <f t="shared" si="6"/>
        <v>0</v>
      </c>
      <c r="W33" s="1">
        <f t="shared" si="6"/>
        <v>0</v>
      </c>
      <c r="X33" s="1">
        <f t="shared" si="6"/>
        <v>0</v>
      </c>
      <c r="Y33" s="1">
        <f t="shared" si="6"/>
        <v>0</v>
      </c>
      <c r="Z33" s="1">
        <f t="shared" si="6"/>
        <v>0</v>
      </c>
      <c r="AA33" s="1">
        <f t="shared" si="6"/>
        <v>0</v>
      </c>
      <c r="AB33" s="1">
        <f t="shared" si="6"/>
        <v>0</v>
      </c>
      <c r="AC33" s="1">
        <f t="shared" si="6"/>
        <v>0</v>
      </c>
      <c r="AD33" s="1">
        <f t="shared" si="6"/>
        <v>0</v>
      </c>
      <c r="AE33" s="1">
        <f t="shared" si="6"/>
        <v>0</v>
      </c>
      <c r="AF33" s="1">
        <f t="shared" si="6"/>
        <v>0</v>
      </c>
      <c r="AG33" s="1">
        <f t="shared" si="6"/>
        <v>0</v>
      </c>
      <c r="AH33" s="1">
        <f t="shared" si="6"/>
        <v>0</v>
      </c>
      <c r="AI33" s="1">
        <f t="shared" si="6"/>
        <v>0</v>
      </c>
      <c r="AJ33" s="1">
        <f t="shared" si="6"/>
        <v>0</v>
      </c>
      <c r="AK33" s="1">
        <f t="shared" si="6"/>
        <v>0</v>
      </c>
      <c r="AL33" s="1">
        <f t="shared" si="6"/>
        <v>0</v>
      </c>
    </row>
    <row r="34" spans="3:38" x14ac:dyDescent="0.25">
      <c r="C34" s="1" t="s">
        <v>30</v>
      </c>
      <c r="F34" s="1">
        <f>I32/E15</f>
        <v>8.3333333333333339</v>
      </c>
      <c r="I34" s="1">
        <f>IF(I$25&gt;$E$15,0,$F34)</f>
        <v>8.3333333333333339</v>
      </c>
      <c r="J34" s="1">
        <f t="shared" ref="J34:AL34" si="7">IF(J$25&gt;$E$15,0,$F34)</f>
        <v>8.3333333333333339</v>
      </c>
      <c r="K34" s="1">
        <f t="shared" si="7"/>
        <v>8.3333333333333339</v>
      </c>
      <c r="L34" s="1">
        <f t="shared" si="7"/>
        <v>0</v>
      </c>
      <c r="M34" s="1">
        <f t="shared" si="7"/>
        <v>0</v>
      </c>
      <c r="N34" s="1">
        <f t="shared" si="7"/>
        <v>0</v>
      </c>
      <c r="O34" s="1">
        <f t="shared" si="7"/>
        <v>0</v>
      </c>
      <c r="P34" s="1">
        <f t="shared" si="7"/>
        <v>0</v>
      </c>
      <c r="Q34" s="1">
        <f t="shared" si="7"/>
        <v>0</v>
      </c>
      <c r="R34" s="1">
        <f t="shared" si="7"/>
        <v>0</v>
      </c>
      <c r="S34" s="1">
        <f t="shared" si="7"/>
        <v>0</v>
      </c>
      <c r="T34" s="1">
        <f t="shared" si="7"/>
        <v>0</v>
      </c>
      <c r="U34" s="1">
        <f t="shared" si="7"/>
        <v>0</v>
      </c>
      <c r="V34" s="1">
        <f t="shared" si="7"/>
        <v>0</v>
      </c>
      <c r="W34" s="1">
        <f t="shared" si="7"/>
        <v>0</v>
      </c>
      <c r="X34" s="1">
        <f t="shared" si="7"/>
        <v>0</v>
      </c>
      <c r="Y34" s="1">
        <f t="shared" si="7"/>
        <v>0</v>
      </c>
      <c r="Z34" s="1">
        <f t="shared" si="7"/>
        <v>0</v>
      </c>
      <c r="AA34" s="1">
        <f t="shared" si="7"/>
        <v>0</v>
      </c>
      <c r="AB34" s="1">
        <f t="shared" si="7"/>
        <v>0</v>
      </c>
      <c r="AC34" s="1">
        <f t="shared" si="7"/>
        <v>0</v>
      </c>
      <c r="AD34" s="1">
        <f t="shared" si="7"/>
        <v>0</v>
      </c>
      <c r="AE34" s="1">
        <f t="shared" si="7"/>
        <v>0</v>
      </c>
      <c r="AF34" s="1">
        <f t="shared" si="7"/>
        <v>0</v>
      </c>
      <c r="AG34" s="1">
        <f t="shared" si="7"/>
        <v>0</v>
      </c>
      <c r="AH34" s="1">
        <f t="shared" si="7"/>
        <v>0</v>
      </c>
      <c r="AI34" s="1">
        <f t="shared" si="7"/>
        <v>0</v>
      </c>
      <c r="AJ34" s="1">
        <f t="shared" si="7"/>
        <v>0</v>
      </c>
      <c r="AK34" s="1">
        <f t="shared" si="7"/>
        <v>0</v>
      </c>
      <c r="AL34" s="1">
        <f t="shared" si="7"/>
        <v>0</v>
      </c>
    </row>
    <row r="35" spans="3:38" x14ac:dyDescent="0.25">
      <c r="C35" s="1" t="s">
        <v>26</v>
      </c>
      <c r="I35" s="1">
        <f t="shared" ref="I35:AL35" si="8">I32-I34</f>
        <v>16.666666666666664</v>
      </c>
      <c r="J35" s="1">
        <f t="shared" si="8"/>
        <v>8.3333333333333304</v>
      </c>
      <c r="K35" s="1">
        <f t="shared" si="8"/>
        <v>0</v>
      </c>
      <c r="L35" s="1">
        <f t="shared" si="8"/>
        <v>0</v>
      </c>
      <c r="M35" s="1">
        <f t="shared" si="8"/>
        <v>0</v>
      </c>
      <c r="N35" s="1">
        <f t="shared" si="8"/>
        <v>0</v>
      </c>
      <c r="O35" s="1">
        <f t="shared" si="8"/>
        <v>0</v>
      </c>
      <c r="P35" s="1">
        <f t="shared" si="8"/>
        <v>0</v>
      </c>
      <c r="Q35" s="1">
        <f t="shared" si="8"/>
        <v>0</v>
      </c>
      <c r="R35" s="1">
        <f t="shared" si="8"/>
        <v>0</v>
      </c>
      <c r="S35" s="1">
        <f t="shared" si="8"/>
        <v>0</v>
      </c>
      <c r="T35" s="1">
        <f t="shared" si="8"/>
        <v>0</v>
      </c>
      <c r="U35" s="1">
        <f t="shared" si="8"/>
        <v>0</v>
      </c>
      <c r="V35" s="1">
        <f t="shared" si="8"/>
        <v>0</v>
      </c>
      <c r="W35" s="1">
        <f t="shared" si="8"/>
        <v>0</v>
      </c>
      <c r="X35" s="1">
        <f t="shared" si="8"/>
        <v>0</v>
      </c>
      <c r="Y35" s="1">
        <f t="shared" si="8"/>
        <v>0</v>
      </c>
      <c r="Z35" s="1">
        <f t="shared" si="8"/>
        <v>0</v>
      </c>
      <c r="AA35" s="1">
        <f t="shared" si="8"/>
        <v>0</v>
      </c>
      <c r="AB35" s="1">
        <f t="shared" si="8"/>
        <v>0</v>
      </c>
      <c r="AC35" s="1">
        <f t="shared" si="8"/>
        <v>0</v>
      </c>
      <c r="AD35" s="1">
        <f t="shared" si="8"/>
        <v>0</v>
      </c>
      <c r="AE35" s="1">
        <f t="shared" si="8"/>
        <v>0</v>
      </c>
      <c r="AF35" s="1">
        <f t="shared" si="8"/>
        <v>0</v>
      </c>
      <c r="AG35" s="1">
        <f t="shared" si="8"/>
        <v>0</v>
      </c>
      <c r="AH35" s="1">
        <f t="shared" si="8"/>
        <v>0</v>
      </c>
      <c r="AI35" s="1">
        <f t="shared" si="8"/>
        <v>0</v>
      </c>
      <c r="AJ35" s="1">
        <f t="shared" si="8"/>
        <v>0</v>
      </c>
      <c r="AK35" s="1">
        <f t="shared" si="8"/>
        <v>0</v>
      </c>
      <c r="AL35" s="1">
        <f t="shared" si="8"/>
        <v>0</v>
      </c>
    </row>
    <row r="36" spans="3:38" x14ac:dyDescent="0.25">
      <c r="C36" s="1" t="s">
        <v>28</v>
      </c>
      <c r="F36" s="6">
        <f>ROUND(SUM(I36:AL36),0)</f>
        <v>2</v>
      </c>
      <c r="I36" s="18">
        <f t="shared" ref="I36:AL36" si="9">(I34/$I$32)*I25</f>
        <v>0.33333333333333337</v>
      </c>
      <c r="J36" s="18">
        <f t="shared" si="9"/>
        <v>0.66666666666666674</v>
      </c>
      <c r="K36" s="18">
        <f t="shared" si="9"/>
        <v>1</v>
      </c>
      <c r="L36" s="18">
        <f t="shared" si="9"/>
        <v>0</v>
      </c>
      <c r="M36" s="18">
        <f t="shared" si="9"/>
        <v>0</v>
      </c>
      <c r="N36" s="18">
        <f t="shared" si="9"/>
        <v>0</v>
      </c>
      <c r="O36" s="18">
        <f t="shared" si="9"/>
        <v>0</v>
      </c>
      <c r="P36" s="18">
        <f t="shared" si="9"/>
        <v>0</v>
      </c>
      <c r="Q36" s="18">
        <f t="shared" si="9"/>
        <v>0</v>
      </c>
      <c r="R36" s="18">
        <f t="shared" si="9"/>
        <v>0</v>
      </c>
      <c r="S36" s="18">
        <f t="shared" si="9"/>
        <v>0</v>
      </c>
      <c r="T36" s="18">
        <f t="shared" si="9"/>
        <v>0</v>
      </c>
      <c r="U36" s="18">
        <f t="shared" si="9"/>
        <v>0</v>
      </c>
      <c r="V36" s="18">
        <f t="shared" si="9"/>
        <v>0</v>
      </c>
      <c r="W36" s="18">
        <f t="shared" si="9"/>
        <v>0</v>
      </c>
      <c r="X36" s="18">
        <f t="shared" si="9"/>
        <v>0</v>
      </c>
      <c r="Y36" s="18">
        <f t="shared" si="9"/>
        <v>0</v>
      </c>
      <c r="Z36" s="18">
        <f t="shared" si="9"/>
        <v>0</v>
      </c>
      <c r="AA36" s="18">
        <f t="shared" si="9"/>
        <v>0</v>
      </c>
      <c r="AB36" s="18">
        <f t="shared" si="9"/>
        <v>0</v>
      </c>
      <c r="AC36" s="18">
        <f t="shared" si="9"/>
        <v>0</v>
      </c>
      <c r="AD36" s="18">
        <f t="shared" si="9"/>
        <v>0</v>
      </c>
      <c r="AE36" s="18">
        <f t="shared" si="9"/>
        <v>0</v>
      </c>
      <c r="AF36" s="18">
        <f t="shared" si="9"/>
        <v>0</v>
      </c>
      <c r="AG36" s="18">
        <f t="shared" si="9"/>
        <v>0</v>
      </c>
      <c r="AH36" s="18">
        <f t="shared" si="9"/>
        <v>0</v>
      </c>
      <c r="AI36" s="18">
        <f t="shared" si="9"/>
        <v>0</v>
      </c>
      <c r="AJ36" s="18">
        <f t="shared" si="9"/>
        <v>0</v>
      </c>
      <c r="AK36" s="18">
        <f t="shared" si="9"/>
        <v>0</v>
      </c>
      <c r="AL36" s="18">
        <f t="shared" si="9"/>
        <v>0</v>
      </c>
    </row>
    <row r="37" spans="3:38" x14ac:dyDescent="0.25">
      <c r="C37" s="1" t="s">
        <v>29</v>
      </c>
      <c r="F37" s="7">
        <f>SUM(I37:AL37)</f>
        <v>1.1999999999999999E-3</v>
      </c>
      <c r="I37" s="7" t="str">
        <f>IF($F$36=I25,I27," ")</f>
        <v xml:space="preserve"> </v>
      </c>
      <c r="J37" s="7">
        <f t="shared" ref="J37:AL37" si="10">IF($F$36=J25,J27," ")</f>
        <v>1.1999999999999999E-3</v>
      </c>
      <c r="K37" s="7" t="str">
        <f t="shared" si="10"/>
        <v xml:space="preserve"> </v>
      </c>
      <c r="L37" s="7" t="str">
        <f t="shared" si="10"/>
        <v xml:space="preserve"> </v>
      </c>
      <c r="M37" s="7" t="str">
        <f t="shared" si="10"/>
        <v xml:space="preserve"> </v>
      </c>
      <c r="N37" s="7" t="str">
        <f t="shared" si="10"/>
        <v xml:space="preserve"> </v>
      </c>
      <c r="O37" s="7" t="str">
        <f t="shared" si="10"/>
        <v xml:space="preserve"> </v>
      </c>
      <c r="P37" s="7" t="str">
        <f t="shared" si="10"/>
        <v xml:space="preserve"> </v>
      </c>
      <c r="Q37" s="7" t="str">
        <f t="shared" si="10"/>
        <v xml:space="preserve"> </v>
      </c>
      <c r="R37" s="7" t="str">
        <f t="shared" si="10"/>
        <v xml:space="preserve"> </v>
      </c>
      <c r="S37" s="7" t="str">
        <f t="shared" si="10"/>
        <v xml:space="preserve"> </v>
      </c>
      <c r="T37" s="7" t="str">
        <f t="shared" si="10"/>
        <v xml:space="preserve"> </v>
      </c>
      <c r="U37" s="7" t="str">
        <f t="shared" si="10"/>
        <v xml:space="preserve"> </v>
      </c>
      <c r="V37" s="7" t="str">
        <f t="shared" si="10"/>
        <v xml:space="preserve"> </v>
      </c>
      <c r="W37" s="7" t="str">
        <f t="shared" si="10"/>
        <v xml:space="preserve"> </v>
      </c>
      <c r="X37" s="7" t="str">
        <f t="shared" si="10"/>
        <v xml:space="preserve"> </v>
      </c>
      <c r="Y37" s="7" t="str">
        <f t="shared" si="10"/>
        <v xml:space="preserve"> </v>
      </c>
      <c r="Z37" s="7" t="str">
        <f t="shared" si="10"/>
        <v xml:space="preserve"> </v>
      </c>
      <c r="AA37" s="7" t="str">
        <f t="shared" si="10"/>
        <v xml:space="preserve"> </v>
      </c>
      <c r="AB37" s="7" t="str">
        <f t="shared" si="10"/>
        <v xml:space="preserve"> </v>
      </c>
      <c r="AC37" s="7" t="str">
        <f t="shared" si="10"/>
        <v xml:space="preserve"> </v>
      </c>
      <c r="AD37" s="7" t="str">
        <f t="shared" si="10"/>
        <v xml:space="preserve"> </v>
      </c>
      <c r="AE37" s="7" t="str">
        <f t="shared" si="10"/>
        <v xml:space="preserve"> </v>
      </c>
      <c r="AF37" s="7" t="str">
        <f t="shared" si="10"/>
        <v xml:space="preserve"> </v>
      </c>
      <c r="AG37" s="7" t="str">
        <f t="shared" si="10"/>
        <v xml:space="preserve"> </v>
      </c>
      <c r="AH37" s="7" t="str">
        <f t="shared" si="10"/>
        <v xml:space="preserve"> </v>
      </c>
      <c r="AI37" s="7" t="str">
        <f t="shared" si="10"/>
        <v xml:space="preserve"> </v>
      </c>
      <c r="AJ37" s="7" t="str">
        <f t="shared" si="10"/>
        <v xml:space="preserve"> </v>
      </c>
      <c r="AK37" s="7" t="str">
        <f t="shared" si="10"/>
        <v xml:space="preserve"> </v>
      </c>
      <c r="AL37" s="7" t="str">
        <f t="shared" si="10"/>
        <v xml:space="preserve"> </v>
      </c>
    </row>
    <row r="38" spans="3:38" x14ac:dyDescent="0.25">
      <c r="C38" s="1" t="s">
        <v>50</v>
      </c>
      <c r="F38" s="18">
        <f>NPV(F37,I38:AL38)</f>
        <v>25</v>
      </c>
      <c r="I38" s="18">
        <f>I33+I34</f>
        <v>8.3633333333333333</v>
      </c>
      <c r="J38" s="18">
        <f t="shared" ref="J38:AL38" si="11">J33+J34</f>
        <v>8.3533333333333335</v>
      </c>
      <c r="K38" s="18">
        <f t="shared" si="11"/>
        <v>8.3433333333333337</v>
      </c>
      <c r="L38" s="18">
        <f t="shared" si="11"/>
        <v>0</v>
      </c>
      <c r="M38" s="18">
        <f t="shared" si="11"/>
        <v>0</v>
      </c>
      <c r="N38" s="18">
        <f t="shared" si="11"/>
        <v>0</v>
      </c>
      <c r="O38" s="18">
        <f t="shared" si="11"/>
        <v>0</v>
      </c>
      <c r="P38" s="18">
        <f t="shared" si="11"/>
        <v>0</v>
      </c>
      <c r="Q38" s="18">
        <f t="shared" si="11"/>
        <v>0</v>
      </c>
      <c r="R38" s="18">
        <f t="shared" si="11"/>
        <v>0</v>
      </c>
      <c r="S38" s="18">
        <f t="shared" si="11"/>
        <v>0</v>
      </c>
      <c r="T38" s="18">
        <f t="shared" si="11"/>
        <v>0</v>
      </c>
      <c r="U38" s="18">
        <f t="shared" si="11"/>
        <v>0</v>
      </c>
      <c r="V38" s="18">
        <f t="shared" si="11"/>
        <v>0</v>
      </c>
      <c r="W38" s="18">
        <f t="shared" si="11"/>
        <v>0</v>
      </c>
      <c r="X38" s="18">
        <f t="shared" si="11"/>
        <v>0</v>
      </c>
      <c r="Y38" s="18">
        <f t="shared" si="11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C38" s="18">
        <f t="shared" si="11"/>
        <v>0</v>
      </c>
      <c r="AD38" s="18">
        <f t="shared" si="11"/>
        <v>0</v>
      </c>
      <c r="AE38" s="18">
        <f t="shared" si="11"/>
        <v>0</v>
      </c>
      <c r="AF38" s="18">
        <f t="shared" si="11"/>
        <v>0</v>
      </c>
      <c r="AG38" s="18">
        <f t="shared" si="11"/>
        <v>0</v>
      </c>
      <c r="AH38" s="18">
        <f t="shared" si="11"/>
        <v>0</v>
      </c>
      <c r="AI38" s="18">
        <f t="shared" si="11"/>
        <v>0</v>
      </c>
      <c r="AJ38" s="18">
        <f t="shared" si="11"/>
        <v>0</v>
      </c>
      <c r="AK38" s="18">
        <f t="shared" si="11"/>
        <v>0</v>
      </c>
      <c r="AL38" s="18">
        <f t="shared" si="11"/>
        <v>0</v>
      </c>
    </row>
    <row r="39" spans="3:38" x14ac:dyDescent="0.25">
      <c r="C39" s="1" t="s">
        <v>51</v>
      </c>
      <c r="F39" s="26">
        <f>NPV(F37,I39:AL39)</f>
        <v>1.9960071879233234E-2</v>
      </c>
      <c r="I39" s="18">
        <f t="shared" ref="I39:AL39" si="12">$E$22*I32</f>
        <v>0.01</v>
      </c>
      <c r="J39" s="18">
        <f t="shared" si="12"/>
        <v>6.6666666666666662E-3</v>
      </c>
      <c r="K39" s="18">
        <f t="shared" si="12"/>
        <v>3.3333333333333322E-3</v>
      </c>
      <c r="L39" s="18">
        <f t="shared" si="12"/>
        <v>0</v>
      </c>
      <c r="M39" s="18">
        <f t="shared" si="12"/>
        <v>0</v>
      </c>
      <c r="N39" s="18">
        <f t="shared" si="12"/>
        <v>0</v>
      </c>
      <c r="O39" s="18">
        <f t="shared" si="12"/>
        <v>0</v>
      </c>
      <c r="P39" s="18">
        <f t="shared" si="12"/>
        <v>0</v>
      </c>
      <c r="Q39" s="18">
        <f t="shared" si="12"/>
        <v>0</v>
      </c>
      <c r="R39" s="18">
        <f t="shared" si="12"/>
        <v>0</v>
      </c>
      <c r="S39" s="18">
        <f t="shared" si="12"/>
        <v>0</v>
      </c>
      <c r="T39" s="18">
        <f t="shared" si="12"/>
        <v>0</v>
      </c>
      <c r="U39" s="18">
        <f t="shared" si="12"/>
        <v>0</v>
      </c>
      <c r="V39" s="18">
        <f t="shared" si="12"/>
        <v>0</v>
      </c>
      <c r="W39" s="18">
        <f t="shared" si="12"/>
        <v>0</v>
      </c>
      <c r="X39" s="18">
        <f t="shared" si="12"/>
        <v>0</v>
      </c>
      <c r="Y39" s="18">
        <f t="shared" si="12"/>
        <v>0</v>
      </c>
      <c r="Z39" s="18">
        <f t="shared" si="12"/>
        <v>0</v>
      </c>
      <c r="AA39" s="18">
        <f t="shared" si="12"/>
        <v>0</v>
      </c>
      <c r="AB39" s="18">
        <f t="shared" si="12"/>
        <v>0</v>
      </c>
      <c r="AC39" s="18">
        <f t="shared" si="12"/>
        <v>0</v>
      </c>
      <c r="AD39" s="18">
        <f t="shared" si="12"/>
        <v>0</v>
      </c>
      <c r="AE39" s="18">
        <f t="shared" si="12"/>
        <v>0</v>
      </c>
      <c r="AF39" s="18">
        <f t="shared" si="12"/>
        <v>0</v>
      </c>
      <c r="AG39" s="18">
        <f t="shared" si="12"/>
        <v>0</v>
      </c>
      <c r="AH39" s="18">
        <f t="shared" si="12"/>
        <v>0</v>
      </c>
      <c r="AI39" s="18">
        <f t="shared" si="12"/>
        <v>0</v>
      </c>
      <c r="AJ39" s="18">
        <f t="shared" si="12"/>
        <v>0</v>
      </c>
      <c r="AK39" s="18">
        <f t="shared" si="12"/>
        <v>0</v>
      </c>
      <c r="AL39" s="18">
        <f t="shared" si="12"/>
        <v>0</v>
      </c>
    </row>
    <row r="42" spans="3:38" x14ac:dyDescent="0.25">
      <c r="C42" s="14" t="s">
        <v>34</v>
      </c>
    </row>
    <row r="44" spans="3:38" x14ac:dyDescent="0.25">
      <c r="C44" s="1" t="s">
        <v>27</v>
      </c>
      <c r="I44" s="1">
        <f>F14</f>
        <v>250</v>
      </c>
      <c r="J44" s="1">
        <f>I47</f>
        <v>166.66666666666669</v>
      </c>
      <c r="K44" s="1">
        <f t="shared" ref="K44:AL44" si="13">J47</f>
        <v>83.333333333333357</v>
      </c>
      <c r="L44" s="1">
        <f t="shared" si="13"/>
        <v>0</v>
      </c>
      <c r="M44" s="1">
        <f t="shared" si="13"/>
        <v>0</v>
      </c>
      <c r="N44" s="1">
        <f t="shared" si="13"/>
        <v>0</v>
      </c>
      <c r="O44" s="1">
        <f t="shared" si="13"/>
        <v>0</v>
      </c>
      <c r="P44" s="1">
        <f t="shared" si="13"/>
        <v>0</v>
      </c>
      <c r="Q44" s="1">
        <f t="shared" si="13"/>
        <v>0</v>
      </c>
      <c r="R44" s="1">
        <f t="shared" si="13"/>
        <v>0</v>
      </c>
      <c r="S44" s="1">
        <f t="shared" si="13"/>
        <v>0</v>
      </c>
      <c r="T44" s="1">
        <f t="shared" si="13"/>
        <v>0</v>
      </c>
      <c r="U44" s="1">
        <f t="shared" si="13"/>
        <v>0</v>
      </c>
      <c r="V44" s="1">
        <f t="shared" si="13"/>
        <v>0</v>
      </c>
      <c r="W44" s="1">
        <f t="shared" si="13"/>
        <v>0</v>
      </c>
      <c r="X44" s="1">
        <f t="shared" si="13"/>
        <v>0</v>
      </c>
      <c r="Y44" s="1">
        <f t="shared" si="13"/>
        <v>0</v>
      </c>
      <c r="Z44" s="1">
        <f t="shared" si="13"/>
        <v>0</v>
      </c>
      <c r="AA44" s="1">
        <f t="shared" si="13"/>
        <v>0</v>
      </c>
      <c r="AB44" s="1">
        <f t="shared" si="13"/>
        <v>0</v>
      </c>
      <c r="AC44" s="1">
        <f t="shared" si="13"/>
        <v>0</v>
      </c>
      <c r="AD44" s="1">
        <f t="shared" si="13"/>
        <v>0</v>
      </c>
      <c r="AE44" s="1">
        <f t="shared" si="13"/>
        <v>0</v>
      </c>
      <c r="AF44" s="1">
        <f t="shared" si="13"/>
        <v>0</v>
      </c>
      <c r="AG44" s="1">
        <f t="shared" si="13"/>
        <v>0</v>
      </c>
      <c r="AH44" s="1">
        <f t="shared" si="13"/>
        <v>0</v>
      </c>
      <c r="AI44" s="1">
        <f t="shared" si="13"/>
        <v>0</v>
      </c>
      <c r="AJ44" s="1">
        <f t="shared" si="13"/>
        <v>0</v>
      </c>
      <c r="AK44" s="1">
        <f t="shared" si="13"/>
        <v>0</v>
      </c>
      <c r="AL44" s="1">
        <f t="shared" si="13"/>
        <v>0</v>
      </c>
    </row>
    <row r="45" spans="3:38" x14ac:dyDescent="0.25">
      <c r="C45" s="1" t="s">
        <v>25</v>
      </c>
      <c r="F45" s="7">
        <f>F21</f>
        <v>1.1999999999999999E-3</v>
      </c>
      <c r="I45" s="1">
        <f t="shared" ref="I45:AL45" si="14">$F45*I44</f>
        <v>0.3</v>
      </c>
      <c r="J45" s="1">
        <f t="shared" si="14"/>
        <v>0.2</v>
      </c>
      <c r="K45" s="1">
        <f t="shared" si="14"/>
        <v>0.10000000000000002</v>
      </c>
      <c r="L45" s="1">
        <f t="shared" si="14"/>
        <v>0</v>
      </c>
      <c r="M45" s="1">
        <f t="shared" si="14"/>
        <v>0</v>
      </c>
      <c r="N45" s="1">
        <f t="shared" si="14"/>
        <v>0</v>
      </c>
      <c r="O45" s="1">
        <f t="shared" si="14"/>
        <v>0</v>
      </c>
      <c r="P45" s="1">
        <f t="shared" si="14"/>
        <v>0</v>
      </c>
      <c r="Q45" s="1">
        <f t="shared" si="14"/>
        <v>0</v>
      </c>
      <c r="R45" s="1">
        <f t="shared" si="14"/>
        <v>0</v>
      </c>
      <c r="S45" s="1">
        <f t="shared" si="14"/>
        <v>0</v>
      </c>
      <c r="T45" s="1">
        <f t="shared" si="14"/>
        <v>0</v>
      </c>
      <c r="U45" s="1">
        <f t="shared" si="14"/>
        <v>0</v>
      </c>
      <c r="V45" s="1">
        <f t="shared" si="14"/>
        <v>0</v>
      </c>
      <c r="W45" s="1">
        <f t="shared" si="14"/>
        <v>0</v>
      </c>
      <c r="X45" s="1">
        <f t="shared" si="14"/>
        <v>0</v>
      </c>
      <c r="Y45" s="1">
        <f t="shared" si="14"/>
        <v>0</v>
      </c>
      <c r="Z45" s="1">
        <f t="shared" si="14"/>
        <v>0</v>
      </c>
      <c r="AA45" s="1">
        <f t="shared" si="14"/>
        <v>0</v>
      </c>
      <c r="AB45" s="1">
        <f t="shared" si="14"/>
        <v>0</v>
      </c>
      <c r="AC45" s="1">
        <f t="shared" si="14"/>
        <v>0</v>
      </c>
      <c r="AD45" s="1">
        <f t="shared" si="14"/>
        <v>0</v>
      </c>
      <c r="AE45" s="1">
        <f t="shared" si="14"/>
        <v>0</v>
      </c>
      <c r="AF45" s="1">
        <f t="shared" si="14"/>
        <v>0</v>
      </c>
      <c r="AG45" s="1">
        <f t="shared" si="14"/>
        <v>0</v>
      </c>
      <c r="AH45" s="1">
        <f t="shared" si="14"/>
        <v>0</v>
      </c>
      <c r="AI45" s="1">
        <f t="shared" si="14"/>
        <v>0</v>
      </c>
      <c r="AJ45" s="1">
        <f t="shared" si="14"/>
        <v>0</v>
      </c>
      <c r="AK45" s="1">
        <f t="shared" si="14"/>
        <v>0</v>
      </c>
      <c r="AL45" s="1">
        <f t="shared" si="14"/>
        <v>0</v>
      </c>
    </row>
    <row r="46" spans="3:38" x14ac:dyDescent="0.25">
      <c r="C46" s="1" t="s">
        <v>30</v>
      </c>
      <c r="F46" s="1">
        <f>I44/F$15</f>
        <v>83.333333333333329</v>
      </c>
      <c r="I46" s="1">
        <f>IF(I$25&gt;$E$15,0,$F46)</f>
        <v>83.333333333333329</v>
      </c>
      <c r="J46" s="1">
        <f t="shared" ref="J46:AL46" si="15">IF(J$25&gt;$E$15,0,$F46)</f>
        <v>83.333333333333329</v>
      </c>
      <c r="K46" s="1">
        <f t="shared" si="15"/>
        <v>83.333333333333329</v>
      </c>
      <c r="L46" s="1">
        <f t="shared" si="15"/>
        <v>0</v>
      </c>
      <c r="M46" s="1">
        <f t="shared" si="15"/>
        <v>0</v>
      </c>
      <c r="N46" s="1">
        <f t="shared" si="15"/>
        <v>0</v>
      </c>
      <c r="O46" s="1">
        <f t="shared" si="15"/>
        <v>0</v>
      </c>
      <c r="P46" s="1">
        <f t="shared" si="15"/>
        <v>0</v>
      </c>
      <c r="Q46" s="1">
        <f t="shared" si="15"/>
        <v>0</v>
      </c>
      <c r="R46" s="1">
        <f t="shared" si="15"/>
        <v>0</v>
      </c>
      <c r="S46" s="1">
        <f t="shared" si="15"/>
        <v>0</v>
      </c>
      <c r="T46" s="1">
        <f t="shared" si="15"/>
        <v>0</v>
      </c>
      <c r="U46" s="1">
        <f t="shared" si="15"/>
        <v>0</v>
      </c>
      <c r="V46" s="1">
        <f t="shared" si="15"/>
        <v>0</v>
      </c>
      <c r="W46" s="1">
        <f t="shared" si="15"/>
        <v>0</v>
      </c>
      <c r="X46" s="1">
        <f t="shared" si="15"/>
        <v>0</v>
      </c>
      <c r="Y46" s="1">
        <f t="shared" si="15"/>
        <v>0</v>
      </c>
      <c r="Z46" s="1">
        <f t="shared" si="15"/>
        <v>0</v>
      </c>
      <c r="AA46" s="1">
        <f t="shared" si="15"/>
        <v>0</v>
      </c>
      <c r="AB46" s="1">
        <f t="shared" si="15"/>
        <v>0</v>
      </c>
      <c r="AC46" s="1">
        <f t="shared" si="15"/>
        <v>0</v>
      </c>
      <c r="AD46" s="1">
        <f t="shared" si="15"/>
        <v>0</v>
      </c>
      <c r="AE46" s="1">
        <f t="shared" si="15"/>
        <v>0</v>
      </c>
      <c r="AF46" s="1">
        <f t="shared" si="15"/>
        <v>0</v>
      </c>
      <c r="AG46" s="1">
        <f t="shared" si="15"/>
        <v>0</v>
      </c>
      <c r="AH46" s="1">
        <f t="shared" si="15"/>
        <v>0</v>
      </c>
      <c r="AI46" s="1">
        <f t="shared" si="15"/>
        <v>0</v>
      </c>
      <c r="AJ46" s="1">
        <f t="shared" si="15"/>
        <v>0</v>
      </c>
      <c r="AK46" s="1">
        <f t="shared" si="15"/>
        <v>0</v>
      </c>
      <c r="AL46" s="1">
        <f t="shared" si="15"/>
        <v>0</v>
      </c>
    </row>
    <row r="47" spans="3:38" x14ac:dyDescent="0.25">
      <c r="C47" s="1" t="s">
        <v>26</v>
      </c>
      <c r="I47" s="1">
        <f t="shared" ref="I47:AL47" si="16">I44-I46</f>
        <v>166.66666666666669</v>
      </c>
      <c r="J47" s="1">
        <f t="shared" si="16"/>
        <v>83.333333333333357</v>
      </c>
      <c r="K47" s="1">
        <f t="shared" si="16"/>
        <v>0</v>
      </c>
      <c r="L47" s="1">
        <f t="shared" si="16"/>
        <v>0</v>
      </c>
      <c r="M47" s="1">
        <f t="shared" si="16"/>
        <v>0</v>
      </c>
      <c r="N47" s="1">
        <f t="shared" si="16"/>
        <v>0</v>
      </c>
      <c r="O47" s="1">
        <f t="shared" si="16"/>
        <v>0</v>
      </c>
      <c r="P47" s="1">
        <f t="shared" si="16"/>
        <v>0</v>
      </c>
      <c r="Q47" s="1">
        <f t="shared" si="16"/>
        <v>0</v>
      </c>
      <c r="R47" s="1">
        <f t="shared" si="16"/>
        <v>0</v>
      </c>
      <c r="S47" s="1">
        <f t="shared" si="16"/>
        <v>0</v>
      </c>
      <c r="T47" s="1">
        <f t="shared" si="16"/>
        <v>0</v>
      </c>
      <c r="U47" s="1">
        <f t="shared" si="16"/>
        <v>0</v>
      </c>
      <c r="V47" s="1">
        <f t="shared" si="16"/>
        <v>0</v>
      </c>
      <c r="W47" s="1">
        <f t="shared" si="16"/>
        <v>0</v>
      </c>
      <c r="X47" s="1">
        <f t="shared" si="16"/>
        <v>0</v>
      </c>
      <c r="Y47" s="1">
        <f t="shared" si="16"/>
        <v>0</v>
      </c>
      <c r="Z47" s="1">
        <f t="shared" si="16"/>
        <v>0</v>
      </c>
      <c r="AA47" s="1">
        <f t="shared" si="16"/>
        <v>0</v>
      </c>
      <c r="AB47" s="1">
        <f t="shared" si="16"/>
        <v>0</v>
      </c>
      <c r="AC47" s="1">
        <f t="shared" si="16"/>
        <v>0</v>
      </c>
      <c r="AD47" s="1">
        <f t="shared" si="16"/>
        <v>0</v>
      </c>
      <c r="AE47" s="1">
        <f t="shared" si="16"/>
        <v>0</v>
      </c>
      <c r="AF47" s="1">
        <f t="shared" si="16"/>
        <v>0</v>
      </c>
      <c r="AG47" s="1">
        <f t="shared" si="16"/>
        <v>0</v>
      </c>
      <c r="AH47" s="1">
        <f t="shared" si="16"/>
        <v>0</v>
      </c>
      <c r="AI47" s="1">
        <f t="shared" si="16"/>
        <v>0</v>
      </c>
      <c r="AJ47" s="1">
        <f t="shared" si="16"/>
        <v>0</v>
      </c>
      <c r="AK47" s="1">
        <f t="shared" si="16"/>
        <v>0</v>
      </c>
      <c r="AL47" s="1">
        <f t="shared" si="16"/>
        <v>0</v>
      </c>
    </row>
    <row r="48" spans="3:38" x14ac:dyDescent="0.25">
      <c r="C48" s="1" t="s">
        <v>28</v>
      </c>
      <c r="F48" s="6">
        <f>ROUND(SUM(I48:AL48),0)</f>
        <v>2</v>
      </c>
      <c r="I48" s="18">
        <f>(I46/$I44)*I$25</f>
        <v>0.33333333333333331</v>
      </c>
      <c r="J48" s="18">
        <f t="shared" ref="J48:AL48" si="17">(J46/$I44)*J$25</f>
        <v>0.66666666666666663</v>
      </c>
      <c r="K48" s="18">
        <f t="shared" si="17"/>
        <v>1</v>
      </c>
      <c r="L48" s="18">
        <f t="shared" si="17"/>
        <v>0</v>
      </c>
      <c r="M48" s="18">
        <f t="shared" si="17"/>
        <v>0</v>
      </c>
      <c r="N48" s="18">
        <f t="shared" si="17"/>
        <v>0</v>
      </c>
      <c r="O48" s="18">
        <f t="shared" si="17"/>
        <v>0</v>
      </c>
      <c r="P48" s="18">
        <f t="shared" si="17"/>
        <v>0</v>
      </c>
      <c r="Q48" s="18">
        <f t="shared" si="17"/>
        <v>0</v>
      </c>
      <c r="R48" s="18">
        <f t="shared" si="17"/>
        <v>0</v>
      </c>
      <c r="S48" s="18">
        <f t="shared" si="17"/>
        <v>0</v>
      </c>
      <c r="T48" s="18">
        <f t="shared" si="17"/>
        <v>0</v>
      </c>
      <c r="U48" s="18">
        <f t="shared" si="17"/>
        <v>0</v>
      </c>
      <c r="V48" s="18">
        <f t="shared" si="17"/>
        <v>0</v>
      </c>
      <c r="W48" s="18">
        <f t="shared" si="17"/>
        <v>0</v>
      </c>
      <c r="X48" s="18">
        <f t="shared" si="17"/>
        <v>0</v>
      </c>
      <c r="Y48" s="18">
        <f t="shared" si="17"/>
        <v>0</v>
      </c>
      <c r="Z48" s="18">
        <f t="shared" si="17"/>
        <v>0</v>
      </c>
      <c r="AA48" s="18">
        <f t="shared" si="17"/>
        <v>0</v>
      </c>
      <c r="AB48" s="18">
        <f t="shared" si="17"/>
        <v>0</v>
      </c>
      <c r="AC48" s="18">
        <f t="shared" si="17"/>
        <v>0</v>
      </c>
      <c r="AD48" s="18">
        <f t="shared" si="17"/>
        <v>0</v>
      </c>
      <c r="AE48" s="18">
        <f t="shared" si="17"/>
        <v>0</v>
      </c>
      <c r="AF48" s="18">
        <f t="shared" si="17"/>
        <v>0</v>
      </c>
      <c r="AG48" s="18">
        <f t="shared" si="17"/>
        <v>0</v>
      </c>
      <c r="AH48" s="18">
        <f t="shared" si="17"/>
        <v>0</v>
      </c>
      <c r="AI48" s="18">
        <f t="shared" si="17"/>
        <v>0</v>
      </c>
      <c r="AJ48" s="18">
        <f t="shared" si="17"/>
        <v>0</v>
      </c>
      <c r="AK48" s="18">
        <f t="shared" si="17"/>
        <v>0</v>
      </c>
      <c r="AL48" s="18">
        <f t="shared" si="17"/>
        <v>0</v>
      </c>
    </row>
    <row r="49" spans="3:38" x14ac:dyDescent="0.25">
      <c r="C49" s="1" t="s">
        <v>29</v>
      </c>
      <c r="F49" s="7">
        <f>SUM(I49:AL49)</f>
        <v>1.1999999999999999E-3</v>
      </c>
      <c r="I49" s="7" t="str">
        <f>IF($F48=I$25,I$27," ")</f>
        <v xml:space="preserve"> </v>
      </c>
      <c r="J49" s="7">
        <f t="shared" ref="J49:AL49" si="18">IF($F48=J$25,J$27," ")</f>
        <v>1.1999999999999999E-3</v>
      </c>
      <c r="K49" s="7" t="str">
        <f t="shared" si="18"/>
        <v xml:space="preserve"> </v>
      </c>
      <c r="L49" s="7" t="str">
        <f t="shared" si="18"/>
        <v xml:space="preserve"> </v>
      </c>
      <c r="M49" s="7" t="str">
        <f t="shared" si="18"/>
        <v xml:space="preserve"> </v>
      </c>
      <c r="N49" s="7" t="str">
        <f t="shared" si="18"/>
        <v xml:space="preserve"> </v>
      </c>
      <c r="O49" s="7" t="str">
        <f t="shared" si="18"/>
        <v xml:space="preserve"> </v>
      </c>
      <c r="P49" s="7" t="str">
        <f t="shared" si="18"/>
        <v xml:space="preserve"> </v>
      </c>
      <c r="Q49" s="7" t="str">
        <f t="shared" si="18"/>
        <v xml:space="preserve"> </v>
      </c>
      <c r="R49" s="7" t="str">
        <f t="shared" si="18"/>
        <v xml:space="preserve"> </v>
      </c>
      <c r="S49" s="7" t="str">
        <f t="shared" si="18"/>
        <v xml:space="preserve"> </v>
      </c>
      <c r="T49" s="7" t="str">
        <f t="shared" si="18"/>
        <v xml:space="preserve"> </v>
      </c>
      <c r="U49" s="7" t="str">
        <f t="shared" si="18"/>
        <v xml:space="preserve"> </v>
      </c>
      <c r="V49" s="7" t="str">
        <f t="shared" si="18"/>
        <v xml:space="preserve"> </v>
      </c>
      <c r="W49" s="7" t="str">
        <f t="shared" si="18"/>
        <v xml:space="preserve"> </v>
      </c>
      <c r="X49" s="7" t="str">
        <f t="shared" si="18"/>
        <v xml:space="preserve"> </v>
      </c>
      <c r="Y49" s="7" t="str">
        <f t="shared" si="18"/>
        <v xml:space="preserve"> </v>
      </c>
      <c r="Z49" s="7" t="str">
        <f t="shared" si="18"/>
        <v xml:space="preserve"> </v>
      </c>
      <c r="AA49" s="7" t="str">
        <f t="shared" si="18"/>
        <v xml:space="preserve"> </v>
      </c>
      <c r="AB49" s="7" t="str">
        <f t="shared" si="18"/>
        <v xml:space="preserve"> </v>
      </c>
      <c r="AC49" s="7" t="str">
        <f t="shared" si="18"/>
        <v xml:space="preserve"> </v>
      </c>
      <c r="AD49" s="7" t="str">
        <f t="shared" si="18"/>
        <v xml:space="preserve"> </v>
      </c>
      <c r="AE49" s="7" t="str">
        <f t="shared" si="18"/>
        <v xml:space="preserve"> </v>
      </c>
      <c r="AF49" s="7" t="str">
        <f t="shared" si="18"/>
        <v xml:space="preserve"> </v>
      </c>
      <c r="AG49" s="7" t="str">
        <f t="shared" si="18"/>
        <v xml:space="preserve"> </v>
      </c>
      <c r="AH49" s="7" t="str">
        <f t="shared" si="18"/>
        <v xml:space="preserve"> </v>
      </c>
      <c r="AI49" s="7" t="str">
        <f t="shared" si="18"/>
        <v xml:space="preserve"> </v>
      </c>
      <c r="AJ49" s="7" t="str">
        <f t="shared" si="18"/>
        <v xml:space="preserve"> </v>
      </c>
      <c r="AK49" s="7" t="str">
        <f t="shared" si="18"/>
        <v xml:space="preserve"> </v>
      </c>
      <c r="AL49" s="7" t="str">
        <f t="shared" si="18"/>
        <v xml:space="preserve"> </v>
      </c>
    </row>
    <row r="50" spans="3:38" x14ac:dyDescent="0.25">
      <c r="C50" s="1" t="s">
        <v>50</v>
      </c>
      <c r="F50" s="18">
        <f>NPV(F49,I50:AL50)</f>
        <v>249.99999999999994</v>
      </c>
      <c r="I50" s="18">
        <f>I45+I46</f>
        <v>83.633333333333326</v>
      </c>
      <c r="J50" s="18">
        <f t="shared" ref="J50:AL50" si="19">J45+J46</f>
        <v>83.533333333333331</v>
      </c>
      <c r="K50" s="18">
        <f t="shared" si="19"/>
        <v>83.433333333333323</v>
      </c>
      <c r="L50" s="18">
        <f t="shared" si="19"/>
        <v>0</v>
      </c>
      <c r="M50" s="18">
        <f t="shared" si="19"/>
        <v>0</v>
      </c>
      <c r="N50" s="18">
        <f t="shared" si="19"/>
        <v>0</v>
      </c>
      <c r="O50" s="18">
        <f t="shared" si="19"/>
        <v>0</v>
      </c>
      <c r="P50" s="18">
        <f t="shared" si="19"/>
        <v>0</v>
      </c>
      <c r="Q50" s="18">
        <f t="shared" si="19"/>
        <v>0</v>
      </c>
      <c r="R50" s="18">
        <f t="shared" si="19"/>
        <v>0</v>
      </c>
      <c r="S50" s="18">
        <f t="shared" si="19"/>
        <v>0</v>
      </c>
      <c r="T50" s="18">
        <f t="shared" si="19"/>
        <v>0</v>
      </c>
      <c r="U50" s="18">
        <f t="shared" si="19"/>
        <v>0</v>
      </c>
      <c r="V50" s="18">
        <f t="shared" si="19"/>
        <v>0</v>
      </c>
      <c r="W50" s="18">
        <f t="shared" si="19"/>
        <v>0</v>
      </c>
      <c r="X50" s="18">
        <f t="shared" si="19"/>
        <v>0</v>
      </c>
      <c r="Y50" s="18">
        <f t="shared" si="19"/>
        <v>0</v>
      </c>
      <c r="Z50" s="18">
        <f t="shared" si="19"/>
        <v>0</v>
      </c>
      <c r="AA50" s="18">
        <f t="shared" si="19"/>
        <v>0</v>
      </c>
      <c r="AB50" s="18">
        <f t="shared" si="19"/>
        <v>0</v>
      </c>
      <c r="AC50" s="18">
        <f t="shared" si="19"/>
        <v>0</v>
      </c>
      <c r="AD50" s="18">
        <f t="shared" si="19"/>
        <v>0</v>
      </c>
      <c r="AE50" s="18">
        <f t="shared" si="19"/>
        <v>0</v>
      </c>
      <c r="AF50" s="18">
        <f t="shared" si="19"/>
        <v>0</v>
      </c>
      <c r="AG50" s="18">
        <f t="shared" si="19"/>
        <v>0</v>
      </c>
      <c r="AH50" s="18">
        <f t="shared" si="19"/>
        <v>0</v>
      </c>
      <c r="AI50" s="18">
        <f t="shared" si="19"/>
        <v>0</v>
      </c>
      <c r="AJ50" s="18">
        <f t="shared" si="19"/>
        <v>0</v>
      </c>
      <c r="AK50" s="18">
        <f t="shared" si="19"/>
        <v>0</v>
      </c>
      <c r="AL50" s="18">
        <f t="shared" si="19"/>
        <v>0</v>
      </c>
    </row>
    <row r="51" spans="3:38" x14ac:dyDescent="0.25">
      <c r="C51" s="1" t="s">
        <v>51</v>
      </c>
      <c r="F51" s="26">
        <f>NPV(F49,I51:AL51)</f>
        <v>0.29940107818849854</v>
      </c>
      <c r="I51" s="18">
        <f t="shared" ref="I51:AL51" si="20">$F$22*I44</f>
        <v>0.15</v>
      </c>
      <c r="J51" s="18">
        <f t="shared" si="20"/>
        <v>0.1</v>
      </c>
      <c r="K51" s="18">
        <f t="shared" si="20"/>
        <v>5.000000000000001E-2</v>
      </c>
      <c r="L51" s="18">
        <f t="shared" si="20"/>
        <v>0</v>
      </c>
      <c r="M51" s="18">
        <f t="shared" si="20"/>
        <v>0</v>
      </c>
      <c r="N51" s="18">
        <f t="shared" si="20"/>
        <v>0</v>
      </c>
      <c r="O51" s="18">
        <f t="shared" si="20"/>
        <v>0</v>
      </c>
      <c r="P51" s="18">
        <f t="shared" si="20"/>
        <v>0</v>
      </c>
      <c r="Q51" s="18">
        <f t="shared" si="20"/>
        <v>0</v>
      </c>
      <c r="R51" s="18">
        <f t="shared" si="20"/>
        <v>0</v>
      </c>
      <c r="S51" s="18">
        <f t="shared" si="20"/>
        <v>0</v>
      </c>
      <c r="T51" s="18">
        <f t="shared" si="20"/>
        <v>0</v>
      </c>
      <c r="U51" s="18">
        <f t="shared" si="20"/>
        <v>0</v>
      </c>
      <c r="V51" s="18">
        <f t="shared" si="20"/>
        <v>0</v>
      </c>
      <c r="W51" s="18">
        <f t="shared" si="20"/>
        <v>0</v>
      </c>
      <c r="X51" s="18">
        <f t="shared" si="20"/>
        <v>0</v>
      </c>
      <c r="Y51" s="18">
        <f t="shared" si="20"/>
        <v>0</v>
      </c>
      <c r="Z51" s="18">
        <f t="shared" si="20"/>
        <v>0</v>
      </c>
      <c r="AA51" s="18">
        <f t="shared" si="20"/>
        <v>0</v>
      </c>
      <c r="AB51" s="18">
        <f t="shared" si="20"/>
        <v>0</v>
      </c>
      <c r="AC51" s="18">
        <f t="shared" si="20"/>
        <v>0</v>
      </c>
      <c r="AD51" s="18">
        <f t="shared" si="20"/>
        <v>0</v>
      </c>
      <c r="AE51" s="18">
        <f t="shared" si="20"/>
        <v>0</v>
      </c>
      <c r="AF51" s="18">
        <f t="shared" si="20"/>
        <v>0</v>
      </c>
      <c r="AG51" s="18">
        <f t="shared" si="20"/>
        <v>0</v>
      </c>
      <c r="AH51" s="18">
        <f t="shared" si="20"/>
        <v>0</v>
      </c>
      <c r="AI51" s="18">
        <f t="shared" si="20"/>
        <v>0</v>
      </c>
      <c r="AJ51" s="18">
        <f t="shared" si="20"/>
        <v>0</v>
      </c>
      <c r="AK51" s="18">
        <f t="shared" si="20"/>
        <v>0</v>
      </c>
      <c r="AL51" s="18">
        <f t="shared" si="20"/>
        <v>0</v>
      </c>
    </row>
    <row r="54" spans="3:38" x14ac:dyDescent="0.25">
      <c r="C54" s="14" t="s">
        <v>35</v>
      </c>
    </row>
    <row r="56" spans="3:38" x14ac:dyDescent="0.25">
      <c r="C56" s="1" t="s">
        <v>27</v>
      </c>
      <c r="I56" s="1">
        <f>G14</f>
        <v>225</v>
      </c>
      <c r="J56" s="1">
        <f>I59</f>
        <v>150</v>
      </c>
      <c r="K56" s="1">
        <f t="shared" ref="K56:AL56" si="21">J59</f>
        <v>75</v>
      </c>
      <c r="L56" s="1">
        <f t="shared" si="21"/>
        <v>0</v>
      </c>
      <c r="M56" s="1">
        <f t="shared" si="21"/>
        <v>0</v>
      </c>
      <c r="N56" s="1">
        <f t="shared" si="21"/>
        <v>0</v>
      </c>
      <c r="O56" s="1">
        <f t="shared" si="21"/>
        <v>0</v>
      </c>
      <c r="P56" s="1">
        <f t="shared" si="21"/>
        <v>0</v>
      </c>
      <c r="Q56" s="1">
        <f t="shared" si="21"/>
        <v>0</v>
      </c>
      <c r="R56" s="1">
        <f t="shared" si="21"/>
        <v>0</v>
      </c>
      <c r="S56" s="1">
        <f t="shared" si="21"/>
        <v>0</v>
      </c>
      <c r="T56" s="1">
        <f t="shared" si="21"/>
        <v>0</v>
      </c>
      <c r="U56" s="1">
        <f t="shared" si="21"/>
        <v>0</v>
      </c>
      <c r="V56" s="1">
        <f t="shared" si="21"/>
        <v>0</v>
      </c>
      <c r="W56" s="1">
        <f t="shared" si="21"/>
        <v>0</v>
      </c>
      <c r="X56" s="1">
        <f t="shared" si="21"/>
        <v>0</v>
      </c>
      <c r="Y56" s="1">
        <f t="shared" si="21"/>
        <v>0</v>
      </c>
      <c r="Z56" s="1">
        <f t="shared" si="21"/>
        <v>0</v>
      </c>
      <c r="AA56" s="1">
        <f t="shared" si="21"/>
        <v>0</v>
      </c>
      <c r="AB56" s="1">
        <f t="shared" si="21"/>
        <v>0</v>
      </c>
      <c r="AC56" s="1">
        <f t="shared" si="21"/>
        <v>0</v>
      </c>
      <c r="AD56" s="1">
        <f t="shared" si="21"/>
        <v>0</v>
      </c>
      <c r="AE56" s="1">
        <f t="shared" si="21"/>
        <v>0</v>
      </c>
      <c r="AF56" s="1">
        <f t="shared" si="21"/>
        <v>0</v>
      </c>
      <c r="AG56" s="1">
        <f t="shared" si="21"/>
        <v>0</v>
      </c>
      <c r="AH56" s="1">
        <f t="shared" si="21"/>
        <v>0</v>
      </c>
      <c r="AI56" s="1">
        <f t="shared" si="21"/>
        <v>0</v>
      </c>
      <c r="AJ56" s="1">
        <f t="shared" si="21"/>
        <v>0</v>
      </c>
      <c r="AK56" s="1">
        <f t="shared" si="21"/>
        <v>0</v>
      </c>
      <c r="AL56" s="1">
        <f t="shared" si="21"/>
        <v>0</v>
      </c>
    </row>
    <row r="57" spans="3:38" x14ac:dyDescent="0.25">
      <c r="C57" s="1" t="s">
        <v>25</v>
      </c>
      <c r="F57" s="7">
        <f>G21</f>
        <v>1.1999999999999999E-3</v>
      </c>
      <c r="I57" s="1">
        <f t="shared" ref="I57:AL57" si="22">$F57*I56</f>
        <v>0.26999999999999996</v>
      </c>
      <c r="J57" s="1">
        <f t="shared" si="22"/>
        <v>0.18</v>
      </c>
      <c r="K57" s="1">
        <f t="shared" si="22"/>
        <v>0.09</v>
      </c>
      <c r="L57" s="1">
        <f t="shared" si="22"/>
        <v>0</v>
      </c>
      <c r="M57" s="1">
        <f t="shared" si="22"/>
        <v>0</v>
      </c>
      <c r="N57" s="1">
        <f t="shared" si="22"/>
        <v>0</v>
      </c>
      <c r="O57" s="1">
        <f t="shared" si="22"/>
        <v>0</v>
      </c>
      <c r="P57" s="1">
        <f t="shared" si="22"/>
        <v>0</v>
      </c>
      <c r="Q57" s="1">
        <f t="shared" si="22"/>
        <v>0</v>
      </c>
      <c r="R57" s="1">
        <f t="shared" si="22"/>
        <v>0</v>
      </c>
      <c r="S57" s="1">
        <f t="shared" si="22"/>
        <v>0</v>
      </c>
      <c r="T57" s="1">
        <f t="shared" si="22"/>
        <v>0</v>
      </c>
      <c r="U57" s="1">
        <f t="shared" si="22"/>
        <v>0</v>
      </c>
      <c r="V57" s="1">
        <f t="shared" si="22"/>
        <v>0</v>
      </c>
      <c r="W57" s="1">
        <f t="shared" si="22"/>
        <v>0</v>
      </c>
      <c r="X57" s="1">
        <f t="shared" si="22"/>
        <v>0</v>
      </c>
      <c r="Y57" s="1">
        <f t="shared" si="22"/>
        <v>0</v>
      </c>
      <c r="Z57" s="1">
        <f t="shared" si="22"/>
        <v>0</v>
      </c>
      <c r="AA57" s="1">
        <f t="shared" si="22"/>
        <v>0</v>
      </c>
      <c r="AB57" s="1">
        <f t="shared" si="22"/>
        <v>0</v>
      </c>
      <c r="AC57" s="1">
        <f t="shared" si="22"/>
        <v>0</v>
      </c>
      <c r="AD57" s="1">
        <f t="shared" si="22"/>
        <v>0</v>
      </c>
      <c r="AE57" s="1">
        <f t="shared" si="22"/>
        <v>0</v>
      </c>
      <c r="AF57" s="1">
        <f t="shared" si="22"/>
        <v>0</v>
      </c>
      <c r="AG57" s="1">
        <f t="shared" si="22"/>
        <v>0</v>
      </c>
      <c r="AH57" s="1">
        <f t="shared" si="22"/>
        <v>0</v>
      </c>
      <c r="AI57" s="1">
        <f t="shared" si="22"/>
        <v>0</v>
      </c>
      <c r="AJ57" s="1">
        <f t="shared" si="22"/>
        <v>0</v>
      </c>
      <c r="AK57" s="1">
        <f t="shared" si="22"/>
        <v>0</v>
      </c>
      <c r="AL57" s="1">
        <f t="shared" si="22"/>
        <v>0</v>
      </c>
    </row>
    <row r="58" spans="3:38" x14ac:dyDescent="0.25">
      <c r="C58" s="1" t="s">
        <v>30</v>
      </c>
      <c r="F58" s="1">
        <f>I56/G$15</f>
        <v>75</v>
      </c>
      <c r="I58" s="1">
        <f>IF(I$25&gt;$E$15,0,$F58)</f>
        <v>75</v>
      </c>
      <c r="J58" s="1">
        <f t="shared" ref="J58:AL58" si="23">IF(J$25&gt;$E$15,0,$F58)</f>
        <v>75</v>
      </c>
      <c r="K58" s="1">
        <f t="shared" si="23"/>
        <v>75</v>
      </c>
      <c r="L58" s="1">
        <f t="shared" si="23"/>
        <v>0</v>
      </c>
      <c r="M58" s="1">
        <f t="shared" si="23"/>
        <v>0</v>
      </c>
      <c r="N58" s="1">
        <f t="shared" si="23"/>
        <v>0</v>
      </c>
      <c r="O58" s="1">
        <f t="shared" si="23"/>
        <v>0</v>
      </c>
      <c r="P58" s="1">
        <f t="shared" si="23"/>
        <v>0</v>
      </c>
      <c r="Q58" s="1">
        <f t="shared" si="23"/>
        <v>0</v>
      </c>
      <c r="R58" s="1">
        <f t="shared" si="23"/>
        <v>0</v>
      </c>
      <c r="S58" s="1">
        <f t="shared" si="23"/>
        <v>0</v>
      </c>
      <c r="T58" s="1">
        <f t="shared" si="23"/>
        <v>0</v>
      </c>
      <c r="U58" s="1">
        <f t="shared" si="23"/>
        <v>0</v>
      </c>
      <c r="V58" s="1">
        <f t="shared" si="23"/>
        <v>0</v>
      </c>
      <c r="W58" s="1">
        <f t="shared" si="23"/>
        <v>0</v>
      </c>
      <c r="X58" s="1">
        <f t="shared" si="23"/>
        <v>0</v>
      </c>
      <c r="Y58" s="1">
        <f t="shared" si="23"/>
        <v>0</v>
      </c>
      <c r="Z58" s="1">
        <f t="shared" si="23"/>
        <v>0</v>
      </c>
      <c r="AA58" s="1">
        <f t="shared" si="23"/>
        <v>0</v>
      </c>
      <c r="AB58" s="1">
        <f t="shared" si="23"/>
        <v>0</v>
      </c>
      <c r="AC58" s="1">
        <f t="shared" si="23"/>
        <v>0</v>
      </c>
      <c r="AD58" s="1">
        <f t="shared" si="23"/>
        <v>0</v>
      </c>
      <c r="AE58" s="1">
        <f t="shared" si="23"/>
        <v>0</v>
      </c>
      <c r="AF58" s="1">
        <f t="shared" si="23"/>
        <v>0</v>
      </c>
      <c r="AG58" s="1">
        <f t="shared" si="23"/>
        <v>0</v>
      </c>
      <c r="AH58" s="1">
        <f t="shared" si="23"/>
        <v>0</v>
      </c>
      <c r="AI58" s="1">
        <f t="shared" si="23"/>
        <v>0</v>
      </c>
      <c r="AJ58" s="1">
        <f t="shared" si="23"/>
        <v>0</v>
      </c>
      <c r="AK58" s="1">
        <f t="shared" si="23"/>
        <v>0</v>
      </c>
      <c r="AL58" s="1">
        <f t="shared" si="23"/>
        <v>0</v>
      </c>
    </row>
    <row r="59" spans="3:38" x14ac:dyDescent="0.25">
      <c r="C59" s="1" t="s">
        <v>26</v>
      </c>
      <c r="I59" s="1">
        <f t="shared" ref="I59:AL59" si="24">I56-I58</f>
        <v>150</v>
      </c>
      <c r="J59" s="1">
        <f t="shared" si="24"/>
        <v>75</v>
      </c>
      <c r="K59" s="1">
        <f t="shared" si="24"/>
        <v>0</v>
      </c>
      <c r="L59" s="1">
        <f t="shared" si="24"/>
        <v>0</v>
      </c>
      <c r="M59" s="1">
        <f t="shared" si="24"/>
        <v>0</v>
      </c>
      <c r="N59" s="1">
        <f t="shared" si="24"/>
        <v>0</v>
      </c>
      <c r="O59" s="1">
        <f t="shared" si="24"/>
        <v>0</v>
      </c>
      <c r="P59" s="1">
        <f t="shared" si="24"/>
        <v>0</v>
      </c>
      <c r="Q59" s="1">
        <f t="shared" si="24"/>
        <v>0</v>
      </c>
      <c r="R59" s="1">
        <f t="shared" si="24"/>
        <v>0</v>
      </c>
      <c r="S59" s="1">
        <f t="shared" si="24"/>
        <v>0</v>
      </c>
      <c r="T59" s="1">
        <f t="shared" si="24"/>
        <v>0</v>
      </c>
      <c r="U59" s="1">
        <f t="shared" si="24"/>
        <v>0</v>
      </c>
      <c r="V59" s="1">
        <f t="shared" si="24"/>
        <v>0</v>
      </c>
      <c r="W59" s="1">
        <f t="shared" si="24"/>
        <v>0</v>
      </c>
      <c r="X59" s="1">
        <f t="shared" si="24"/>
        <v>0</v>
      </c>
      <c r="Y59" s="1">
        <f t="shared" si="24"/>
        <v>0</v>
      </c>
      <c r="Z59" s="1">
        <f t="shared" si="24"/>
        <v>0</v>
      </c>
      <c r="AA59" s="1">
        <f t="shared" si="24"/>
        <v>0</v>
      </c>
      <c r="AB59" s="1">
        <f t="shared" si="24"/>
        <v>0</v>
      </c>
      <c r="AC59" s="1">
        <f t="shared" si="24"/>
        <v>0</v>
      </c>
      <c r="AD59" s="1">
        <f t="shared" si="24"/>
        <v>0</v>
      </c>
      <c r="AE59" s="1">
        <f t="shared" si="24"/>
        <v>0</v>
      </c>
      <c r="AF59" s="1">
        <f t="shared" si="24"/>
        <v>0</v>
      </c>
      <c r="AG59" s="1">
        <f t="shared" si="24"/>
        <v>0</v>
      </c>
      <c r="AH59" s="1">
        <f t="shared" si="24"/>
        <v>0</v>
      </c>
      <c r="AI59" s="1">
        <f t="shared" si="24"/>
        <v>0</v>
      </c>
      <c r="AJ59" s="1">
        <f t="shared" si="24"/>
        <v>0</v>
      </c>
      <c r="AK59" s="1">
        <f t="shared" si="24"/>
        <v>0</v>
      </c>
      <c r="AL59" s="1">
        <f t="shared" si="24"/>
        <v>0</v>
      </c>
    </row>
    <row r="60" spans="3:38" x14ac:dyDescent="0.25">
      <c r="C60" s="1" t="s">
        <v>28</v>
      </c>
      <c r="F60" s="6">
        <f>ROUND(SUM(I60:AL60),0)</f>
        <v>2</v>
      </c>
      <c r="I60" s="18">
        <f>(I58/$I56)*I$25</f>
        <v>0.33333333333333331</v>
      </c>
      <c r="J60" s="18">
        <f t="shared" ref="J60:AL60" si="25">(J58/$I56)*J$25</f>
        <v>0.66666666666666663</v>
      </c>
      <c r="K60" s="18">
        <f t="shared" si="25"/>
        <v>1</v>
      </c>
      <c r="L60" s="18">
        <f t="shared" si="25"/>
        <v>0</v>
      </c>
      <c r="M60" s="18">
        <f t="shared" si="25"/>
        <v>0</v>
      </c>
      <c r="N60" s="18">
        <f t="shared" si="25"/>
        <v>0</v>
      </c>
      <c r="O60" s="18">
        <f t="shared" si="25"/>
        <v>0</v>
      </c>
      <c r="P60" s="18">
        <f t="shared" si="25"/>
        <v>0</v>
      </c>
      <c r="Q60" s="18">
        <f t="shared" si="25"/>
        <v>0</v>
      </c>
      <c r="R60" s="18">
        <f t="shared" si="25"/>
        <v>0</v>
      </c>
      <c r="S60" s="18">
        <f t="shared" si="25"/>
        <v>0</v>
      </c>
      <c r="T60" s="18">
        <f t="shared" si="25"/>
        <v>0</v>
      </c>
      <c r="U60" s="18">
        <f t="shared" si="25"/>
        <v>0</v>
      </c>
      <c r="V60" s="18">
        <f t="shared" si="25"/>
        <v>0</v>
      </c>
      <c r="W60" s="18">
        <f t="shared" si="25"/>
        <v>0</v>
      </c>
      <c r="X60" s="18">
        <f t="shared" si="25"/>
        <v>0</v>
      </c>
      <c r="Y60" s="18">
        <f t="shared" si="25"/>
        <v>0</v>
      </c>
      <c r="Z60" s="18">
        <f t="shared" si="25"/>
        <v>0</v>
      </c>
      <c r="AA60" s="18">
        <f t="shared" si="25"/>
        <v>0</v>
      </c>
      <c r="AB60" s="18">
        <f t="shared" si="25"/>
        <v>0</v>
      </c>
      <c r="AC60" s="18">
        <f t="shared" si="25"/>
        <v>0</v>
      </c>
      <c r="AD60" s="18">
        <f t="shared" si="25"/>
        <v>0</v>
      </c>
      <c r="AE60" s="18">
        <f t="shared" si="25"/>
        <v>0</v>
      </c>
      <c r="AF60" s="18">
        <f t="shared" si="25"/>
        <v>0</v>
      </c>
      <c r="AG60" s="18">
        <f t="shared" si="25"/>
        <v>0</v>
      </c>
      <c r="AH60" s="18">
        <f t="shared" si="25"/>
        <v>0</v>
      </c>
      <c r="AI60" s="18">
        <f t="shared" si="25"/>
        <v>0</v>
      </c>
      <c r="AJ60" s="18">
        <f t="shared" si="25"/>
        <v>0</v>
      </c>
      <c r="AK60" s="18">
        <f t="shared" si="25"/>
        <v>0</v>
      </c>
      <c r="AL60" s="18">
        <f t="shared" si="25"/>
        <v>0</v>
      </c>
    </row>
    <row r="61" spans="3:38" x14ac:dyDescent="0.25">
      <c r="C61" s="1" t="s">
        <v>29</v>
      </c>
      <c r="F61" s="7">
        <f>SUM(I61:AL61)</f>
        <v>1.1999999999999999E-3</v>
      </c>
      <c r="I61" s="7" t="str">
        <f>IF($F60=I$25,I$27," ")</f>
        <v xml:space="preserve"> </v>
      </c>
      <c r="J61" s="7">
        <f t="shared" ref="J61:AL61" si="26">IF($F60=J$25,J$27," ")</f>
        <v>1.1999999999999999E-3</v>
      </c>
      <c r="K61" s="7" t="str">
        <f t="shared" si="26"/>
        <v xml:space="preserve"> </v>
      </c>
      <c r="L61" s="7" t="str">
        <f t="shared" si="26"/>
        <v xml:space="preserve"> </v>
      </c>
      <c r="M61" s="7" t="str">
        <f t="shared" si="26"/>
        <v xml:space="preserve"> </v>
      </c>
      <c r="N61" s="7" t="str">
        <f t="shared" si="26"/>
        <v xml:space="preserve"> </v>
      </c>
      <c r="O61" s="7" t="str">
        <f t="shared" si="26"/>
        <v xml:space="preserve"> </v>
      </c>
      <c r="P61" s="7" t="str">
        <f t="shared" si="26"/>
        <v xml:space="preserve"> </v>
      </c>
      <c r="Q61" s="7" t="str">
        <f t="shared" si="26"/>
        <v xml:space="preserve"> </v>
      </c>
      <c r="R61" s="7" t="str">
        <f t="shared" si="26"/>
        <v xml:space="preserve"> </v>
      </c>
      <c r="S61" s="7" t="str">
        <f t="shared" si="26"/>
        <v xml:space="preserve"> </v>
      </c>
      <c r="T61" s="7" t="str">
        <f t="shared" si="26"/>
        <v xml:space="preserve"> </v>
      </c>
      <c r="U61" s="7" t="str">
        <f t="shared" si="26"/>
        <v xml:space="preserve"> </v>
      </c>
      <c r="V61" s="7" t="str">
        <f t="shared" si="26"/>
        <v xml:space="preserve"> </v>
      </c>
      <c r="W61" s="7" t="str">
        <f t="shared" si="26"/>
        <v xml:space="preserve"> </v>
      </c>
      <c r="X61" s="7" t="str">
        <f t="shared" si="26"/>
        <v xml:space="preserve"> </v>
      </c>
      <c r="Y61" s="7" t="str">
        <f t="shared" si="26"/>
        <v xml:space="preserve"> </v>
      </c>
      <c r="Z61" s="7" t="str">
        <f t="shared" si="26"/>
        <v xml:space="preserve"> </v>
      </c>
      <c r="AA61" s="7" t="str">
        <f t="shared" si="26"/>
        <v xml:space="preserve"> </v>
      </c>
      <c r="AB61" s="7" t="str">
        <f t="shared" si="26"/>
        <v xml:space="preserve"> </v>
      </c>
      <c r="AC61" s="7" t="str">
        <f t="shared" si="26"/>
        <v xml:space="preserve"> </v>
      </c>
      <c r="AD61" s="7" t="str">
        <f t="shared" si="26"/>
        <v xml:space="preserve"> </v>
      </c>
      <c r="AE61" s="7" t="str">
        <f t="shared" si="26"/>
        <v xml:space="preserve"> </v>
      </c>
      <c r="AF61" s="7" t="str">
        <f t="shared" si="26"/>
        <v xml:space="preserve"> </v>
      </c>
      <c r="AG61" s="7" t="str">
        <f t="shared" si="26"/>
        <v xml:space="preserve"> </v>
      </c>
      <c r="AH61" s="7" t="str">
        <f t="shared" si="26"/>
        <v xml:space="preserve"> </v>
      </c>
      <c r="AI61" s="7" t="str">
        <f t="shared" si="26"/>
        <v xml:space="preserve"> </v>
      </c>
      <c r="AJ61" s="7" t="str">
        <f t="shared" si="26"/>
        <v xml:space="preserve"> </v>
      </c>
      <c r="AK61" s="7" t="str">
        <f t="shared" si="26"/>
        <v xml:space="preserve"> </v>
      </c>
      <c r="AL61" s="7" t="str">
        <f t="shared" si="26"/>
        <v xml:space="preserve"> </v>
      </c>
    </row>
    <row r="62" spans="3:38" x14ac:dyDescent="0.25">
      <c r="C62" s="1" t="s">
        <v>50</v>
      </c>
      <c r="F62" s="18">
        <f>NPV(F61,I62:AL62)</f>
        <v>224.99999999999997</v>
      </c>
      <c r="I62" s="18">
        <f>I57+I58</f>
        <v>75.27</v>
      </c>
      <c r="J62" s="18">
        <f t="shared" ref="J62:AL62" si="27">J57+J58</f>
        <v>75.180000000000007</v>
      </c>
      <c r="K62" s="18">
        <f t="shared" si="27"/>
        <v>75.09</v>
      </c>
      <c r="L62" s="18">
        <f t="shared" si="27"/>
        <v>0</v>
      </c>
      <c r="M62" s="18">
        <f t="shared" si="27"/>
        <v>0</v>
      </c>
      <c r="N62" s="18">
        <f t="shared" si="27"/>
        <v>0</v>
      </c>
      <c r="O62" s="18">
        <f t="shared" si="27"/>
        <v>0</v>
      </c>
      <c r="P62" s="18">
        <f t="shared" si="27"/>
        <v>0</v>
      </c>
      <c r="Q62" s="18">
        <f t="shared" si="27"/>
        <v>0</v>
      </c>
      <c r="R62" s="18">
        <f t="shared" si="27"/>
        <v>0</v>
      </c>
      <c r="S62" s="18">
        <f t="shared" si="27"/>
        <v>0</v>
      </c>
      <c r="T62" s="18">
        <f t="shared" si="27"/>
        <v>0</v>
      </c>
      <c r="U62" s="18">
        <f t="shared" si="27"/>
        <v>0</v>
      </c>
      <c r="V62" s="18">
        <f t="shared" si="27"/>
        <v>0</v>
      </c>
      <c r="W62" s="18">
        <f t="shared" si="27"/>
        <v>0</v>
      </c>
      <c r="X62" s="18">
        <f t="shared" si="27"/>
        <v>0</v>
      </c>
      <c r="Y62" s="18">
        <f t="shared" si="27"/>
        <v>0</v>
      </c>
      <c r="Z62" s="18">
        <f t="shared" si="27"/>
        <v>0</v>
      </c>
      <c r="AA62" s="18">
        <f t="shared" si="27"/>
        <v>0</v>
      </c>
      <c r="AB62" s="18">
        <f t="shared" si="27"/>
        <v>0</v>
      </c>
      <c r="AC62" s="18">
        <f t="shared" si="27"/>
        <v>0</v>
      </c>
      <c r="AD62" s="18">
        <f t="shared" si="27"/>
        <v>0</v>
      </c>
      <c r="AE62" s="18">
        <f t="shared" si="27"/>
        <v>0</v>
      </c>
      <c r="AF62" s="18">
        <f t="shared" si="27"/>
        <v>0</v>
      </c>
      <c r="AG62" s="18">
        <f t="shared" si="27"/>
        <v>0</v>
      </c>
      <c r="AH62" s="18">
        <f t="shared" si="27"/>
        <v>0</v>
      </c>
      <c r="AI62" s="18">
        <f t="shared" si="27"/>
        <v>0</v>
      </c>
      <c r="AJ62" s="18">
        <f t="shared" si="27"/>
        <v>0</v>
      </c>
      <c r="AK62" s="18">
        <f t="shared" si="27"/>
        <v>0</v>
      </c>
      <c r="AL62" s="18">
        <f t="shared" si="27"/>
        <v>0</v>
      </c>
    </row>
    <row r="63" spans="3:38" x14ac:dyDescent="0.25">
      <c r="C63" s="1" t="s">
        <v>51</v>
      </c>
      <c r="F63" s="26">
        <f>NPV(F61,I63:AL63)</f>
        <v>0.35928129382619828</v>
      </c>
      <c r="I63" s="18">
        <f t="shared" ref="I63:AL63" si="28">$G$22*I56</f>
        <v>0.18000000000000002</v>
      </c>
      <c r="J63" s="18">
        <f t="shared" si="28"/>
        <v>0.12000000000000001</v>
      </c>
      <c r="K63" s="18">
        <f t="shared" si="28"/>
        <v>6.0000000000000005E-2</v>
      </c>
      <c r="L63" s="18">
        <f t="shared" si="28"/>
        <v>0</v>
      </c>
      <c r="M63" s="18">
        <f t="shared" si="28"/>
        <v>0</v>
      </c>
      <c r="N63" s="18">
        <f t="shared" si="28"/>
        <v>0</v>
      </c>
      <c r="O63" s="18">
        <f t="shared" si="28"/>
        <v>0</v>
      </c>
      <c r="P63" s="18">
        <f t="shared" si="28"/>
        <v>0</v>
      </c>
      <c r="Q63" s="18">
        <f t="shared" si="28"/>
        <v>0</v>
      </c>
      <c r="R63" s="18">
        <f t="shared" si="28"/>
        <v>0</v>
      </c>
      <c r="S63" s="18">
        <f t="shared" si="28"/>
        <v>0</v>
      </c>
      <c r="T63" s="18">
        <f t="shared" si="28"/>
        <v>0</v>
      </c>
      <c r="U63" s="18">
        <f t="shared" si="28"/>
        <v>0</v>
      </c>
      <c r="V63" s="18">
        <f t="shared" si="28"/>
        <v>0</v>
      </c>
      <c r="W63" s="18">
        <f t="shared" si="28"/>
        <v>0</v>
      </c>
      <c r="X63" s="18">
        <f t="shared" si="28"/>
        <v>0</v>
      </c>
      <c r="Y63" s="18">
        <f t="shared" si="28"/>
        <v>0</v>
      </c>
      <c r="Z63" s="18">
        <f t="shared" si="28"/>
        <v>0</v>
      </c>
      <c r="AA63" s="18">
        <f t="shared" si="28"/>
        <v>0</v>
      </c>
      <c r="AB63" s="18">
        <f t="shared" si="28"/>
        <v>0</v>
      </c>
      <c r="AC63" s="18">
        <f t="shared" si="28"/>
        <v>0</v>
      </c>
      <c r="AD63" s="18">
        <f t="shared" si="28"/>
        <v>0</v>
      </c>
      <c r="AE63" s="18">
        <f t="shared" si="28"/>
        <v>0</v>
      </c>
      <c r="AF63" s="18">
        <f t="shared" si="28"/>
        <v>0</v>
      </c>
      <c r="AG63" s="18">
        <f t="shared" si="28"/>
        <v>0</v>
      </c>
      <c r="AH63" s="18">
        <f t="shared" si="28"/>
        <v>0</v>
      </c>
      <c r="AI63" s="18">
        <f t="shared" si="28"/>
        <v>0</v>
      </c>
      <c r="AJ63" s="18">
        <f t="shared" si="28"/>
        <v>0</v>
      </c>
      <c r="AK63" s="18">
        <f t="shared" si="28"/>
        <v>0</v>
      </c>
      <c r="AL63" s="18">
        <f t="shared" si="28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53F6-740B-4D7D-ADF9-D75C08B6ADCF}">
  <dimension ref="C1:AT63"/>
  <sheetViews>
    <sheetView showGridLines="0" zoomScaleNormal="100" workbookViewId="0">
      <selection activeCell="O11" sqref="O11"/>
    </sheetView>
  </sheetViews>
  <sheetFormatPr defaultRowHeight="15" x14ac:dyDescent="0.25"/>
  <cols>
    <col min="1" max="4" width="9.140625" style="1"/>
    <col min="5" max="5" width="9.140625" style="1" customWidth="1"/>
    <col min="6" max="16384" width="9.140625" style="1"/>
  </cols>
  <sheetData>
    <row r="1" spans="3:17" ht="27" customHeight="1" x14ac:dyDescent="0.25"/>
    <row r="2" spans="3:17" ht="26.25" x14ac:dyDescent="0.4">
      <c r="C2" s="2" t="s">
        <v>0</v>
      </c>
      <c r="K2" s="23"/>
    </row>
    <row r="4" spans="3:17" x14ac:dyDescent="0.25">
      <c r="C4" s="14" t="s">
        <v>7</v>
      </c>
      <c r="D4" s="13"/>
      <c r="E4" s="35">
        <f>'MLF 3Y Port'!E4</f>
        <v>500</v>
      </c>
    </row>
    <row r="5" spans="3:17" x14ac:dyDescent="0.25">
      <c r="C5" s="14" t="s">
        <v>36</v>
      </c>
      <c r="D5" s="13"/>
      <c r="E5" s="36">
        <f>'MLF 3Y Port'!E5</f>
        <v>44074</v>
      </c>
    </row>
    <row r="6" spans="3:17" x14ac:dyDescent="0.25">
      <c r="C6" s="13"/>
      <c r="D6" s="13"/>
      <c r="E6" s="13"/>
      <c r="K6" s="3"/>
      <c r="Q6" s="22" t="s">
        <v>42</v>
      </c>
    </row>
    <row r="7" spans="3:17" x14ac:dyDescent="0.25">
      <c r="C7" s="14" t="s">
        <v>43</v>
      </c>
      <c r="D7" s="13"/>
      <c r="E7" s="13"/>
      <c r="I7" s="14" t="s">
        <v>40</v>
      </c>
      <c r="K7" s="3"/>
    </row>
    <row r="8" spans="3:17" x14ac:dyDescent="0.25">
      <c r="C8" s="24" t="s">
        <v>44</v>
      </c>
      <c r="K8" s="3"/>
    </row>
    <row r="9" spans="3:17" x14ac:dyDescent="0.25">
      <c r="C9" s="5"/>
      <c r="E9" s="17" t="s">
        <v>17</v>
      </c>
      <c r="F9" s="17" t="s">
        <v>18</v>
      </c>
      <c r="G9" s="17" t="s">
        <v>19</v>
      </c>
      <c r="K9" s="3"/>
      <c r="L9" s="17" t="s">
        <v>17</v>
      </c>
      <c r="M9" s="17" t="s">
        <v>18</v>
      </c>
      <c r="N9" s="17" t="s">
        <v>19</v>
      </c>
      <c r="O9" s="20" t="s">
        <v>39</v>
      </c>
    </row>
    <row r="10" spans="3:17" x14ac:dyDescent="0.25">
      <c r="C10" s="5" t="s">
        <v>11</v>
      </c>
      <c r="E10" s="3" t="s">
        <v>1</v>
      </c>
      <c r="F10" s="3" t="s">
        <v>3</v>
      </c>
      <c r="G10" s="3" t="s">
        <v>5</v>
      </c>
      <c r="K10" s="3"/>
      <c r="L10" s="3"/>
      <c r="O10" s="14"/>
    </row>
    <row r="11" spans="3:17" x14ac:dyDescent="0.25">
      <c r="C11" s="5" t="s">
        <v>12</v>
      </c>
      <c r="E11" s="3" t="s">
        <v>2</v>
      </c>
      <c r="F11" s="3" t="s">
        <v>4</v>
      </c>
      <c r="G11" s="3" t="s">
        <v>6</v>
      </c>
      <c r="I11" s="1" t="s">
        <v>41</v>
      </c>
      <c r="L11" s="4">
        <f>F37</f>
        <v>1.9999999999999993E-2</v>
      </c>
      <c r="M11" s="4">
        <f>F49</f>
        <v>0.78333333333333344</v>
      </c>
      <c r="N11" s="4">
        <f>F61</f>
        <v>1.1549999999999998</v>
      </c>
      <c r="O11" s="21">
        <f>SUM(L11:N11)</f>
        <v>1.9583333333333333</v>
      </c>
    </row>
    <row r="12" spans="3:17" x14ac:dyDescent="0.25">
      <c r="C12" s="5"/>
      <c r="L12" s="4"/>
      <c r="M12" s="4"/>
      <c r="N12" s="4"/>
      <c r="O12" s="21"/>
    </row>
    <row r="13" spans="3:17" x14ac:dyDescent="0.25">
      <c r="C13" s="5" t="s">
        <v>9</v>
      </c>
      <c r="E13" s="37">
        <f>'MLF 3Y Port'!E13</f>
        <v>0.05</v>
      </c>
      <c r="F13" s="37">
        <f>'MLF 3Y Port'!F13</f>
        <v>0.5</v>
      </c>
      <c r="G13" s="37">
        <f>'MLF 3Y Port'!G13</f>
        <v>0.45</v>
      </c>
      <c r="I13" s="1" t="s">
        <v>37</v>
      </c>
      <c r="L13" s="4">
        <f>F38</f>
        <v>1.9960071879233231E-2</v>
      </c>
      <c r="M13" s="4">
        <f>F50</f>
        <v>0.78176948193663509</v>
      </c>
      <c r="N13" s="4">
        <f>F62</f>
        <v>1.1526941510257191</v>
      </c>
      <c r="O13" s="21">
        <f>SUM(L13:N13)</f>
        <v>1.9544237048415876</v>
      </c>
    </row>
    <row r="14" spans="3:17" x14ac:dyDescent="0.25">
      <c r="C14" s="5" t="s">
        <v>13</v>
      </c>
      <c r="E14" s="4">
        <f>$E$4*E13</f>
        <v>25</v>
      </c>
      <c r="F14" s="4">
        <f t="shared" ref="F14:G14" si="0">$E$4*F13</f>
        <v>250</v>
      </c>
      <c r="G14" s="4">
        <f t="shared" si="0"/>
        <v>225</v>
      </c>
      <c r="L14" s="4"/>
      <c r="M14" s="4"/>
      <c r="N14" s="4"/>
      <c r="O14" s="21"/>
    </row>
    <row r="15" spans="3:17" x14ac:dyDescent="0.25">
      <c r="C15" s="5" t="s">
        <v>8</v>
      </c>
      <c r="E15" s="38">
        <f>'MLF 3Y Port'!E15</f>
        <v>3</v>
      </c>
      <c r="F15" s="38">
        <f>'MLF 3Y Port'!F15</f>
        <v>3</v>
      </c>
      <c r="G15" s="38">
        <f>'MLF 3Y Port'!G15</f>
        <v>3</v>
      </c>
      <c r="I15" s="1" t="s">
        <v>38</v>
      </c>
      <c r="L15" s="4">
        <f>F39</f>
        <v>1.9946794380557076E-2</v>
      </c>
      <c r="M15" s="4">
        <f>F51</f>
        <v>0.77522808864905535</v>
      </c>
      <c r="N15" s="4">
        <f>F63</f>
        <v>1.1355367065023219</v>
      </c>
      <c r="O15" s="21">
        <f>SUM(L15:N15)</f>
        <v>1.9307115895319342</v>
      </c>
    </row>
    <row r="16" spans="3:17" x14ac:dyDescent="0.25">
      <c r="C16" s="5" t="s">
        <v>15</v>
      </c>
      <c r="E16" s="8">
        <f>F35</f>
        <v>2</v>
      </c>
      <c r="F16" s="8">
        <f>F47</f>
        <v>2</v>
      </c>
      <c r="G16" s="8">
        <f>F59</f>
        <v>2</v>
      </c>
    </row>
    <row r="17" spans="3:46" x14ac:dyDescent="0.25">
      <c r="C17" s="5" t="s">
        <v>29</v>
      </c>
      <c r="E17" s="9">
        <f>F36</f>
        <v>1.1999999999999999E-3</v>
      </c>
      <c r="F17" s="9">
        <f>F48</f>
        <v>1.1999999999999999E-3</v>
      </c>
      <c r="G17" s="9">
        <f>F60</f>
        <v>1.1999999999999999E-3</v>
      </c>
    </row>
    <row r="18" spans="3:46" x14ac:dyDescent="0.25">
      <c r="C18" s="5" t="s">
        <v>16</v>
      </c>
      <c r="E18" s="12">
        <v>0</v>
      </c>
      <c r="F18" s="12">
        <v>3.5000000000000001E-3</v>
      </c>
      <c r="G18" s="12">
        <v>6.4999999999999997E-3</v>
      </c>
      <c r="H18" s="34" t="s">
        <v>58</v>
      </c>
      <c r="I18" s="34">
        <f>(E13*E18)+(F13*F18)+(G13*G18)</f>
        <v>4.6750000000000003E-3</v>
      </c>
    </row>
    <row r="19" spans="3:46" x14ac:dyDescent="0.25">
      <c r="C19" s="5" t="s">
        <v>14</v>
      </c>
      <c r="E19" s="10">
        <v>0.25</v>
      </c>
      <c r="F19" s="10">
        <v>0.25</v>
      </c>
      <c r="G19" s="10">
        <v>0.25</v>
      </c>
      <c r="I19" s="7">
        <f>I18+G17</f>
        <v>5.875E-3</v>
      </c>
    </row>
    <row r="20" spans="3:46" x14ac:dyDescent="0.25">
      <c r="C20" s="5" t="s">
        <v>10</v>
      </c>
      <c r="E20" s="9">
        <f>(E17+E18)/(1-E19)-E17</f>
        <v>3.9999999999999996E-4</v>
      </c>
      <c r="F20" s="9">
        <f>(F17+F18)/(1-F19)-F17</f>
        <v>5.0666666666666672E-3</v>
      </c>
      <c r="G20" s="9">
        <f>(G17+G18)/(1-G19)-G17</f>
        <v>9.0666666666666656E-3</v>
      </c>
    </row>
    <row r="21" spans="3:46" x14ac:dyDescent="0.25">
      <c r="C21" s="5" t="s">
        <v>23</v>
      </c>
      <c r="E21" s="9">
        <f>E17+E20</f>
        <v>1.5999999999999999E-3</v>
      </c>
      <c r="F21" s="9">
        <f t="shared" ref="F21:G21" si="1">F17+F20</f>
        <v>6.2666666666666669E-3</v>
      </c>
      <c r="G21" s="9">
        <f t="shared" si="1"/>
        <v>1.0266666666666665E-2</v>
      </c>
    </row>
    <row r="24" spans="3:46" x14ac:dyDescent="0.25">
      <c r="C24" s="14" t="s">
        <v>20</v>
      </c>
      <c r="I24" s="16">
        <v>1</v>
      </c>
      <c r="J24" s="16">
        <f t="shared" ref="J24:AL24" si="2">I24+1</f>
        <v>2</v>
      </c>
      <c r="K24" s="16">
        <f t="shared" si="2"/>
        <v>3</v>
      </c>
      <c r="L24" s="16">
        <f t="shared" si="2"/>
        <v>4</v>
      </c>
      <c r="M24" s="16">
        <f t="shared" si="2"/>
        <v>5</v>
      </c>
      <c r="N24" s="16">
        <f t="shared" si="2"/>
        <v>6</v>
      </c>
      <c r="O24" s="16">
        <f t="shared" si="2"/>
        <v>7</v>
      </c>
      <c r="P24" s="16">
        <f t="shared" si="2"/>
        <v>8</v>
      </c>
      <c r="Q24" s="16">
        <f t="shared" si="2"/>
        <v>9</v>
      </c>
      <c r="R24" s="16">
        <f t="shared" si="2"/>
        <v>10</v>
      </c>
      <c r="S24" s="16">
        <f t="shared" si="2"/>
        <v>11</v>
      </c>
      <c r="T24" s="16">
        <f t="shared" si="2"/>
        <v>12</v>
      </c>
      <c r="U24" s="16">
        <f t="shared" si="2"/>
        <v>13</v>
      </c>
      <c r="V24" s="16">
        <f t="shared" si="2"/>
        <v>14</v>
      </c>
      <c r="W24" s="16">
        <f t="shared" si="2"/>
        <v>15</v>
      </c>
      <c r="X24" s="16">
        <f t="shared" si="2"/>
        <v>16</v>
      </c>
      <c r="Y24" s="16">
        <f t="shared" si="2"/>
        <v>17</v>
      </c>
      <c r="Z24" s="16">
        <f t="shared" si="2"/>
        <v>18</v>
      </c>
      <c r="AA24" s="16">
        <f t="shared" si="2"/>
        <v>19</v>
      </c>
      <c r="AB24" s="16">
        <f t="shared" si="2"/>
        <v>20</v>
      </c>
      <c r="AC24" s="16">
        <f t="shared" si="2"/>
        <v>21</v>
      </c>
      <c r="AD24" s="16">
        <f t="shared" si="2"/>
        <v>22</v>
      </c>
      <c r="AE24" s="16">
        <f t="shared" si="2"/>
        <v>23</v>
      </c>
      <c r="AF24" s="16">
        <f t="shared" si="2"/>
        <v>24</v>
      </c>
      <c r="AG24" s="16">
        <f t="shared" si="2"/>
        <v>25</v>
      </c>
      <c r="AH24" s="16">
        <f t="shared" si="2"/>
        <v>26</v>
      </c>
      <c r="AI24" s="16">
        <f t="shared" si="2"/>
        <v>27</v>
      </c>
      <c r="AJ24" s="16">
        <f t="shared" si="2"/>
        <v>28</v>
      </c>
      <c r="AK24" s="16">
        <f t="shared" si="2"/>
        <v>29</v>
      </c>
      <c r="AL24" s="16">
        <f t="shared" si="2"/>
        <v>30</v>
      </c>
      <c r="AN24" s="16"/>
      <c r="AO24" s="16"/>
      <c r="AP24" s="16"/>
      <c r="AQ24" s="16"/>
      <c r="AR24" s="16"/>
      <c r="AS24" s="16"/>
      <c r="AT24" s="16"/>
    </row>
    <row r="26" spans="3:46" x14ac:dyDescent="0.25">
      <c r="C26" s="1" t="s">
        <v>21</v>
      </c>
      <c r="I26" s="12">
        <v>1.1000000000000001E-3</v>
      </c>
      <c r="J26" s="12">
        <v>1.1999999999999999E-3</v>
      </c>
      <c r="K26" s="12">
        <v>1.5E-3</v>
      </c>
      <c r="L26" s="12">
        <v>2E-3</v>
      </c>
      <c r="M26" s="12">
        <v>2.7000000000000001E-3</v>
      </c>
      <c r="N26" s="12">
        <v>3.8E-3</v>
      </c>
      <c r="O26" s="12">
        <v>5.0000000000000001E-3</v>
      </c>
      <c r="P26" s="12">
        <v>5.7999999999999996E-3</v>
      </c>
      <c r="Q26" s="12">
        <v>6.6E-3</v>
      </c>
      <c r="R26" s="12">
        <v>7.3000000000000001E-3</v>
      </c>
      <c r="S26" s="12">
        <v>7.9000000000000008E-3</v>
      </c>
      <c r="T26" s="12">
        <v>8.5000000000000006E-3</v>
      </c>
      <c r="U26" s="12">
        <v>9.1000000000000004E-3</v>
      </c>
      <c r="V26" s="12">
        <v>9.7000000000000003E-3</v>
      </c>
      <c r="W26" s="12">
        <v>1.03E-2</v>
      </c>
      <c r="X26" s="12">
        <v>1.0800000000000001E-2</v>
      </c>
      <c r="Y26" s="12">
        <v>1.14E-2</v>
      </c>
      <c r="Z26" s="12">
        <v>1.1900000000000001E-2</v>
      </c>
      <c r="AA26" s="12">
        <v>1.23E-2</v>
      </c>
      <c r="AB26" s="12">
        <v>1.2699999999999999E-2</v>
      </c>
      <c r="AC26" s="12">
        <v>1.3100000000000001E-2</v>
      </c>
      <c r="AD26" s="12">
        <v>1.34E-2</v>
      </c>
      <c r="AE26" s="12">
        <v>1.37E-2</v>
      </c>
      <c r="AF26" s="12">
        <v>1.4E-2</v>
      </c>
      <c r="AG26" s="12">
        <v>1.43E-2</v>
      </c>
      <c r="AH26" s="12">
        <v>1.4500000000000001E-2</v>
      </c>
      <c r="AI26" s="12">
        <v>1.46E-2</v>
      </c>
      <c r="AJ26" s="12">
        <v>1.4800000000000001E-2</v>
      </c>
      <c r="AK26" s="12">
        <v>1.49E-2</v>
      </c>
      <c r="AL26" s="12">
        <v>1.4999999999999999E-2</v>
      </c>
    </row>
    <row r="27" spans="3:46" x14ac:dyDescent="0.25">
      <c r="C27" s="1" t="s">
        <v>22</v>
      </c>
      <c r="I27" s="12">
        <v>1.4599999999999999E-3</v>
      </c>
      <c r="J27" s="12">
        <v>1.6800000000000001E-3</v>
      </c>
      <c r="K27" s="12">
        <v>1.7799999999999999E-3</v>
      </c>
      <c r="L27" s="12">
        <v>2.4499999999999999E-3</v>
      </c>
      <c r="M27" s="12">
        <v>3.0699999999999998E-3</v>
      </c>
      <c r="N27" s="12">
        <v>4.0000000000000001E-3</v>
      </c>
      <c r="O27" s="12">
        <v>4.9699999999999996E-3</v>
      </c>
      <c r="P27" s="12">
        <v>6.2399999999999999E-3</v>
      </c>
      <c r="Q27" s="12">
        <v>7.2899999999999996E-3</v>
      </c>
      <c r="R27" s="12">
        <v>8.09E-3</v>
      </c>
      <c r="S27" s="12">
        <v>8.9800000000000001E-3</v>
      </c>
      <c r="T27" s="12">
        <v>9.7300000000000008E-3</v>
      </c>
      <c r="U27" s="12">
        <v>1.064E-2</v>
      </c>
      <c r="V27" s="12">
        <v>1.136E-2</v>
      </c>
      <c r="W27" s="12">
        <v>1.206E-2</v>
      </c>
      <c r="X27" s="12">
        <v>1.259E-2</v>
      </c>
      <c r="Y27" s="12">
        <v>1.286E-2</v>
      </c>
      <c r="Z27" s="12">
        <v>1.32E-2</v>
      </c>
      <c r="AA27" s="12">
        <v>1.354E-2</v>
      </c>
      <c r="AB27" s="12">
        <v>1.383E-2</v>
      </c>
      <c r="AC27" s="12">
        <v>1.417E-2</v>
      </c>
      <c r="AD27" s="12">
        <v>1.452E-2</v>
      </c>
      <c r="AE27" s="12">
        <v>1.489E-2</v>
      </c>
      <c r="AF27" s="12">
        <v>1.524E-2</v>
      </c>
      <c r="AG27" s="12">
        <v>1.5480000000000001E-2</v>
      </c>
      <c r="AH27" s="12">
        <v>1.5730000000000001E-2</v>
      </c>
      <c r="AI27" s="12">
        <v>1.5939999999999999E-2</v>
      </c>
      <c r="AJ27" s="12">
        <v>1.5990000000000001E-2</v>
      </c>
      <c r="AK27" s="12">
        <v>1.6160000000000001E-2</v>
      </c>
      <c r="AL27" s="12">
        <v>1.6219999999999998E-2</v>
      </c>
    </row>
    <row r="28" spans="3:46" x14ac:dyDescent="0.25"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3:46" x14ac:dyDescent="0.25">
      <c r="C29" s="14" t="s">
        <v>24</v>
      </c>
    </row>
    <row r="31" spans="3:46" x14ac:dyDescent="0.25">
      <c r="C31" s="1" t="s">
        <v>27</v>
      </c>
      <c r="I31" s="1">
        <f>E14</f>
        <v>25</v>
      </c>
      <c r="J31" s="1">
        <f>I34</f>
        <v>16.666666666666664</v>
      </c>
      <c r="K31" s="1">
        <f t="shared" ref="K31:AL31" si="3">J34</f>
        <v>8.3333333333333304</v>
      </c>
      <c r="L31" s="1">
        <f t="shared" si="3"/>
        <v>0</v>
      </c>
      <c r="M31" s="1">
        <f t="shared" si="3"/>
        <v>0</v>
      </c>
      <c r="N31" s="1">
        <f t="shared" si="3"/>
        <v>0</v>
      </c>
      <c r="O31" s="1">
        <f t="shared" si="3"/>
        <v>0</v>
      </c>
      <c r="P31" s="1">
        <f t="shared" si="3"/>
        <v>0</v>
      </c>
      <c r="Q31" s="1">
        <f t="shared" si="3"/>
        <v>0</v>
      </c>
      <c r="R31" s="1">
        <f t="shared" si="3"/>
        <v>0</v>
      </c>
      <c r="S31" s="1">
        <f t="shared" si="3"/>
        <v>0</v>
      </c>
      <c r="T31" s="1">
        <f t="shared" si="3"/>
        <v>0</v>
      </c>
      <c r="U31" s="1">
        <f t="shared" si="3"/>
        <v>0</v>
      </c>
      <c r="V31" s="1">
        <f t="shared" si="3"/>
        <v>0</v>
      </c>
      <c r="W31" s="1">
        <f t="shared" si="3"/>
        <v>0</v>
      </c>
      <c r="X31" s="1">
        <f t="shared" si="3"/>
        <v>0</v>
      </c>
      <c r="Y31" s="1">
        <f t="shared" si="3"/>
        <v>0</v>
      </c>
      <c r="Z31" s="1">
        <f t="shared" si="3"/>
        <v>0</v>
      </c>
      <c r="AA31" s="1">
        <f t="shared" si="3"/>
        <v>0</v>
      </c>
      <c r="AB31" s="1">
        <f t="shared" si="3"/>
        <v>0</v>
      </c>
      <c r="AC31" s="1">
        <f t="shared" si="3"/>
        <v>0</v>
      </c>
      <c r="AD31" s="1">
        <f t="shared" si="3"/>
        <v>0</v>
      </c>
      <c r="AE31" s="1">
        <f t="shared" si="3"/>
        <v>0</v>
      </c>
      <c r="AF31" s="1">
        <f t="shared" si="3"/>
        <v>0</v>
      </c>
      <c r="AG31" s="1">
        <f t="shared" si="3"/>
        <v>0</v>
      </c>
      <c r="AH31" s="1">
        <f t="shared" si="3"/>
        <v>0</v>
      </c>
      <c r="AI31" s="1">
        <f t="shared" si="3"/>
        <v>0</v>
      </c>
      <c r="AJ31" s="1">
        <f t="shared" si="3"/>
        <v>0</v>
      </c>
      <c r="AK31" s="1">
        <f t="shared" si="3"/>
        <v>0</v>
      </c>
      <c r="AL31" s="1">
        <f t="shared" si="3"/>
        <v>0</v>
      </c>
    </row>
    <row r="32" spans="3:46" x14ac:dyDescent="0.25">
      <c r="C32" s="1" t="s">
        <v>25</v>
      </c>
      <c r="F32" s="7">
        <f>E21</f>
        <v>1.5999999999999999E-3</v>
      </c>
      <c r="H32" s="27"/>
      <c r="I32" s="26">
        <f t="shared" ref="I32:AL32" si="4">$F32*I31</f>
        <v>3.9999999999999994E-2</v>
      </c>
      <c r="J32" s="26">
        <f t="shared" si="4"/>
        <v>2.6666666666666661E-2</v>
      </c>
      <c r="K32" s="26">
        <f t="shared" si="4"/>
        <v>1.3333333333333327E-2</v>
      </c>
      <c r="L32" s="1">
        <f t="shared" si="4"/>
        <v>0</v>
      </c>
      <c r="M32" s="1">
        <f t="shared" si="4"/>
        <v>0</v>
      </c>
      <c r="N32" s="1">
        <f t="shared" si="4"/>
        <v>0</v>
      </c>
      <c r="O32" s="1">
        <f t="shared" si="4"/>
        <v>0</v>
      </c>
      <c r="P32" s="1">
        <f t="shared" si="4"/>
        <v>0</v>
      </c>
      <c r="Q32" s="1">
        <f t="shared" si="4"/>
        <v>0</v>
      </c>
      <c r="R32" s="1">
        <f t="shared" si="4"/>
        <v>0</v>
      </c>
      <c r="S32" s="1">
        <f t="shared" si="4"/>
        <v>0</v>
      </c>
      <c r="T32" s="1">
        <f t="shared" si="4"/>
        <v>0</v>
      </c>
      <c r="U32" s="1">
        <f t="shared" si="4"/>
        <v>0</v>
      </c>
      <c r="V32" s="1">
        <f t="shared" si="4"/>
        <v>0</v>
      </c>
      <c r="W32" s="1">
        <f t="shared" si="4"/>
        <v>0</v>
      </c>
      <c r="X32" s="1">
        <f t="shared" si="4"/>
        <v>0</v>
      </c>
      <c r="Y32" s="1">
        <f t="shared" si="4"/>
        <v>0</v>
      </c>
      <c r="Z32" s="1">
        <f t="shared" si="4"/>
        <v>0</v>
      </c>
      <c r="AA32" s="1">
        <f t="shared" si="4"/>
        <v>0</v>
      </c>
      <c r="AB32" s="1">
        <f t="shared" si="4"/>
        <v>0</v>
      </c>
      <c r="AC32" s="1">
        <f t="shared" si="4"/>
        <v>0</v>
      </c>
      <c r="AD32" s="1">
        <f t="shared" si="4"/>
        <v>0</v>
      </c>
      <c r="AE32" s="1">
        <f t="shared" si="4"/>
        <v>0</v>
      </c>
      <c r="AF32" s="1">
        <f t="shared" si="4"/>
        <v>0</v>
      </c>
      <c r="AG32" s="1">
        <f t="shared" si="4"/>
        <v>0</v>
      </c>
      <c r="AH32" s="1">
        <f t="shared" si="4"/>
        <v>0</v>
      </c>
      <c r="AI32" s="1">
        <f t="shared" si="4"/>
        <v>0</v>
      </c>
      <c r="AJ32" s="1">
        <f t="shared" si="4"/>
        <v>0</v>
      </c>
      <c r="AK32" s="1">
        <f t="shared" si="4"/>
        <v>0</v>
      </c>
      <c r="AL32" s="1">
        <f t="shared" si="4"/>
        <v>0</v>
      </c>
    </row>
    <row r="33" spans="3:38" x14ac:dyDescent="0.25">
      <c r="C33" s="1" t="s">
        <v>30</v>
      </c>
      <c r="F33" s="1">
        <f>I31/E15</f>
        <v>8.3333333333333339</v>
      </c>
      <c r="I33" s="1">
        <f>IF(I$24&gt;$E$15,0,$F33)</f>
        <v>8.3333333333333339</v>
      </c>
      <c r="J33" s="1">
        <f t="shared" ref="J33:AL33" si="5">IF(J$24&gt;$E$15,0,$F33)</f>
        <v>8.3333333333333339</v>
      </c>
      <c r="K33" s="1">
        <f t="shared" si="5"/>
        <v>8.3333333333333339</v>
      </c>
      <c r="L33" s="1">
        <f t="shared" si="5"/>
        <v>0</v>
      </c>
      <c r="M33" s="1">
        <f t="shared" si="5"/>
        <v>0</v>
      </c>
      <c r="N33" s="1">
        <f t="shared" si="5"/>
        <v>0</v>
      </c>
      <c r="O33" s="1">
        <f t="shared" si="5"/>
        <v>0</v>
      </c>
      <c r="P33" s="1">
        <f t="shared" si="5"/>
        <v>0</v>
      </c>
      <c r="Q33" s="1">
        <f t="shared" si="5"/>
        <v>0</v>
      </c>
      <c r="R33" s="1">
        <f t="shared" si="5"/>
        <v>0</v>
      </c>
      <c r="S33" s="1">
        <f t="shared" si="5"/>
        <v>0</v>
      </c>
      <c r="T33" s="1">
        <f t="shared" si="5"/>
        <v>0</v>
      </c>
      <c r="U33" s="1">
        <f t="shared" si="5"/>
        <v>0</v>
      </c>
      <c r="V33" s="1">
        <f t="shared" si="5"/>
        <v>0</v>
      </c>
      <c r="W33" s="1">
        <f t="shared" si="5"/>
        <v>0</v>
      </c>
      <c r="X33" s="1">
        <f t="shared" si="5"/>
        <v>0</v>
      </c>
      <c r="Y33" s="1">
        <f t="shared" si="5"/>
        <v>0</v>
      </c>
      <c r="Z33" s="1">
        <f t="shared" si="5"/>
        <v>0</v>
      </c>
      <c r="AA33" s="1">
        <f t="shared" si="5"/>
        <v>0</v>
      </c>
      <c r="AB33" s="1">
        <f t="shared" si="5"/>
        <v>0</v>
      </c>
      <c r="AC33" s="1">
        <f t="shared" si="5"/>
        <v>0</v>
      </c>
      <c r="AD33" s="1">
        <f t="shared" si="5"/>
        <v>0</v>
      </c>
      <c r="AE33" s="1">
        <f t="shared" si="5"/>
        <v>0</v>
      </c>
      <c r="AF33" s="1">
        <f t="shared" si="5"/>
        <v>0</v>
      </c>
      <c r="AG33" s="1">
        <f t="shared" si="5"/>
        <v>0</v>
      </c>
      <c r="AH33" s="1">
        <f t="shared" si="5"/>
        <v>0</v>
      </c>
      <c r="AI33" s="1">
        <f t="shared" si="5"/>
        <v>0</v>
      </c>
      <c r="AJ33" s="1">
        <f t="shared" si="5"/>
        <v>0</v>
      </c>
      <c r="AK33" s="1">
        <f t="shared" si="5"/>
        <v>0</v>
      </c>
      <c r="AL33" s="1">
        <f t="shared" si="5"/>
        <v>0</v>
      </c>
    </row>
    <row r="34" spans="3:38" x14ac:dyDescent="0.25">
      <c r="C34" s="1" t="s">
        <v>26</v>
      </c>
      <c r="I34" s="1">
        <f t="shared" ref="I34:AL34" si="6">I31-I33</f>
        <v>16.666666666666664</v>
      </c>
      <c r="J34" s="1">
        <f t="shared" si="6"/>
        <v>8.3333333333333304</v>
      </c>
      <c r="K34" s="1">
        <f t="shared" si="6"/>
        <v>0</v>
      </c>
      <c r="L34" s="1">
        <f t="shared" si="6"/>
        <v>0</v>
      </c>
      <c r="M34" s="1">
        <f t="shared" si="6"/>
        <v>0</v>
      </c>
      <c r="N34" s="1">
        <f t="shared" si="6"/>
        <v>0</v>
      </c>
      <c r="O34" s="1">
        <f t="shared" si="6"/>
        <v>0</v>
      </c>
      <c r="P34" s="1">
        <f t="shared" si="6"/>
        <v>0</v>
      </c>
      <c r="Q34" s="1">
        <f t="shared" si="6"/>
        <v>0</v>
      </c>
      <c r="R34" s="1">
        <f t="shared" si="6"/>
        <v>0</v>
      </c>
      <c r="S34" s="1">
        <f t="shared" si="6"/>
        <v>0</v>
      </c>
      <c r="T34" s="1">
        <f t="shared" si="6"/>
        <v>0</v>
      </c>
      <c r="U34" s="1">
        <f t="shared" si="6"/>
        <v>0</v>
      </c>
      <c r="V34" s="1">
        <f t="shared" si="6"/>
        <v>0</v>
      </c>
      <c r="W34" s="1">
        <f t="shared" si="6"/>
        <v>0</v>
      </c>
      <c r="X34" s="1">
        <f t="shared" si="6"/>
        <v>0</v>
      </c>
      <c r="Y34" s="1">
        <f t="shared" si="6"/>
        <v>0</v>
      </c>
      <c r="Z34" s="1">
        <f t="shared" si="6"/>
        <v>0</v>
      </c>
      <c r="AA34" s="1">
        <f t="shared" si="6"/>
        <v>0</v>
      </c>
      <c r="AB34" s="1">
        <f t="shared" si="6"/>
        <v>0</v>
      </c>
      <c r="AC34" s="1">
        <f t="shared" si="6"/>
        <v>0</v>
      </c>
      <c r="AD34" s="1">
        <f t="shared" si="6"/>
        <v>0</v>
      </c>
      <c r="AE34" s="1">
        <f t="shared" si="6"/>
        <v>0</v>
      </c>
      <c r="AF34" s="1">
        <f t="shared" si="6"/>
        <v>0</v>
      </c>
      <c r="AG34" s="1">
        <f t="shared" si="6"/>
        <v>0</v>
      </c>
      <c r="AH34" s="1">
        <f t="shared" si="6"/>
        <v>0</v>
      </c>
      <c r="AI34" s="1">
        <f t="shared" si="6"/>
        <v>0</v>
      </c>
      <c r="AJ34" s="1">
        <f t="shared" si="6"/>
        <v>0</v>
      </c>
      <c r="AK34" s="1">
        <f t="shared" si="6"/>
        <v>0</v>
      </c>
      <c r="AL34" s="1">
        <f t="shared" si="6"/>
        <v>0</v>
      </c>
    </row>
    <row r="35" spans="3:38" x14ac:dyDescent="0.25">
      <c r="C35" s="1" t="s">
        <v>28</v>
      </c>
      <c r="F35" s="6">
        <f>ROUND(SUM(I35:AL35),0)</f>
        <v>2</v>
      </c>
      <c r="I35" s="18">
        <f t="shared" ref="I35:AL35" si="7">(I33/$I$31)*I24</f>
        <v>0.33333333333333337</v>
      </c>
      <c r="J35" s="18">
        <f t="shared" si="7"/>
        <v>0.66666666666666674</v>
      </c>
      <c r="K35" s="18">
        <f t="shared" si="7"/>
        <v>1</v>
      </c>
      <c r="L35" s="18">
        <f t="shared" si="7"/>
        <v>0</v>
      </c>
      <c r="M35" s="18">
        <f t="shared" si="7"/>
        <v>0</v>
      </c>
      <c r="N35" s="18">
        <f t="shared" si="7"/>
        <v>0</v>
      </c>
      <c r="O35" s="18">
        <f t="shared" si="7"/>
        <v>0</v>
      </c>
      <c r="P35" s="18">
        <f t="shared" si="7"/>
        <v>0</v>
      </c>
      <c r="Q35" s="18">
        <f t="shared" si="7"/>
        <v>0</v>
      </c>
      <c r="R35" s="18">
        <f t="shared" si="7"/>
        <v>0</v>
      </c>
      <c r="S35" s="18">
        <f t="shared" si="7"/>
        <v>0</v>
      </c>
      <c r="T35" s="18">
        <f t="shared" si="7"/>
        <v>0</v>
      </c>
      <c r="U35" s="18">
        <f t="shared" si="7"/>
        <v>0</v>
      </c>
      <c r="V35" s="18">
        <f t="shared" si="7"/>
        <v>0</v>
      </c>
      <c r="W35" s="18">
        <f t="shared" si="7"/>
        <v>0</v>
      </c>
      <c r="X35" s="18">
        <f t="shared" si="7"/>
        <v>0</v>
      </c>
      <c r="Y35" s="18">
        <f t="shared" si="7"/>
        <v>0</v>
      </c>
      <c r="Z35" s="18">
        <f t="shared" si="7"/>
        <v>0</v>
      </c>
      <c r="AA35" s="18">
        <f t="shared" si="7"/>
        <v>0</v>
      </c>
      <c r="AB35" s="18">
        <f t="shared" si="7"/>
        <v>0</v>
      </c>
      <c r="AC35" s="18">
        <f t="shared" si="7"/>
        <v>0</v>
      </c>
      <c r="AD35" s="18">
        <f t="shared" si="7"/>
        <v>0</v>
      </c>
      <c r="AE35" s="18">
        <f t="shared" si="7"/>
        <v>0</v>
      </c>
      <c r="AF35" s="18">
        <f t="shared" si="7"/>
        <v>0</v>
      </c>
      <c r="AG35" s="18">
        <f t="shared" si="7"/>
        <v>0</v>
      </c>
      <c r="AH35" s="18">
        <f t="shared" si="7"/>
        <v>0</v>
      </c>
      <c r="AI35" s="18">
        <f t="shared" si="7"/>
        <v>0</v>
      </c>
      <c r="AJ35" s="18">
        <f t="shared" si="7"/>
        <v>0</v>
      </c>
      <c r="AK35" s="18">
        <f t="shared" si="7"/>
        <v>0</v>
      </c>
      <c r="AL35" s="18">
        <f t="shared" si="7"/>
        <v>0</v>
      </c>
    </row>
    <row r="36" spans="3:38" x14ac:dyDescent="0.25">
      <c r="C36" s="1" t="s">
        <v>29</v>
      </c>
      <c r="F36" s="7">
        <f>SUM(I36:AL36)</f>
        <v>1.1999999999999999E-3</v>
      </c>
      <c r="I36" s="7" t="str">
        <f>IF($F$35=I24,I26," ")</f>
        <v xml:space="preserve"> </v>
      </c>
      <c r="J36" s="7">
        <f t="shared" ref="J36:AL36" si="8">IF($F$35=J24,J26," ")</f>
        <v>1.1999999999999999E-3</v>
      </c>
      <c r="K36" s="7" t="str">
        <f t="shared" si="8"/>
        <v xml:space="preserve"> </v>
      </c>
      <c r="L36" s="7" t="str">
        <f t="shared" si="8"/>
        <v xml:space="preserve"> </v>
      </c>
      <c r="M36" s="7" t="str">
        <f t="shared" si="8"/>
        <v xml:space="preserve"> </v>
      </c>
      <c r="N36" s="7" t="str">
        <f t="shared" si="8"/>
        <v xml:space="preserve"> </v>
      </c>
      <c r="O36" s="7" t="str">
        <f t="shared" si="8"/>
        <v xml:space="preserve"> </v>
      </c>
      <c r="P36" s="7" t="str">
        <f t="shared" si="8"/>
        <v xml:space="preserve"> </v>
      </c>
      <c r="Q36" s="7" t="str">
        <f t="shared" si="8"/>
        <v xml:space="preserve"> </v>
      </c>
      <c r="R36" s="7" t="str">
        <f t="shared" si="8"/>
        <v xml:space="preserve"> </v>
      </c>
      <c r="S36" s="7" t="str">
        <f t="shared" si="8"/>
        <v xml:space="preserve"> </v>
      </c>
      <c r="T36" s="7" t="str">
        <f t="shared" si="8"/>
        <v xml:space="preserve"> </v>
      </c>
      <c r="U36" s="7" t="str">
        <f t="shared" si="8"/>
        <v xml:space="preserve"> </v>
      </c>
      <c r="V36" s="7" t="str">
        <f t="shared" si="8"/>
        <v xml:space="preserve"> </v>
      </c>
      <c r="W36" s="7" t="str">
        <f t="shared" si="8"/>
        <v xml:space="preserve"> </v>
      </c>
      <c r="X36" s="7" t="str">
        <f t="shared" si="8"/>
        <v xml:space="preserve"> </v>
      </c>
      <c r="Y36" s="7" t="str">
        <f t="shared" si="8"/>
        <v xml:space="preserve"> </v>
      </c>
      <c r="Z36" s="7" t="str">
        <f t="shared" si="8"/>
        <v xml:space="preserve"> </v>
      </c>
      <c r="AA36" s="7" t="str">
        <f t="shared" si="8"/>
        <v xml:space="preserve"> </v>
      </c>
      <c r="AB36" s="7" t="str">
        <f t="shared" si="8"/>
        <v xml:space="preserve"> </v>
      </c>
      <c r="AC36" s="7" t="str">
        <f t="shared" si="8"/>
        <v xml:space="preserve"> </v>
      </c>
      <c r="AD36" s="7" t="str">
        <f t="shared" si="8"/>
        <v xml:space="preserve"> </v>
      </c>
      <c r="AE36" s="7" t="str">
        <f t="shared" si="8"/>
        <v xml:space="preserve"> </v>
      </c>
      <c r="AF36" s="7" t="str">
        <f t="shared" si="8"/>
        <v xml:space="preserve"> </v>
      </c>
      <c r="AG36" s="7" t="str">
        <f t="shared" si="8"/>
        <v xml:space="preserve"> </v>
      </c>
      <c r="AH36" s="7" t="str">
        <f t="shared" si="8"/>
        <v xml:space="preserve"> </v>
      </c>
      <c r="AI36" s="7" t="str">
        <f t="shared" si="8"/>
        <v xml:space="preserve"> </v>
      </c>
      <c r="AJ36" s="7" t="str">
        <f t="shared" si="8"/>
        <v xml:space="preserve"> </v>
      </c>
      <c r="AK36" s="7" t="str">
        <f t="shared" si="8"/>
        <v xml:space="preserve"> </v>
      </c>
      <c r="AL36" s="7" t="str">
        <f t="shared" si="8"/>
        <v xml:space="preserve"> </v>
      </c>
    </row>
    <row r="37" spans="3:38" x14ac:dyDescent="0.25">
      <c r="C37" s="1" t="s">
        <v>31</v>
      </c>
      <c r="F37" s="1">
        <f>SUM(I37:R37)</f>
        <v>1.9999999999999993E-2</v>
      </c>
      <c r="I37" s="1">
        <f>$E$19*I32</f>
        <v>9.9999999999999985E-3</v>
      </c>
      <c r="J37" s="1">
        <f t="shared" ref="J37:AL37" si="9">$E$19*J32</f>
        <v>6.6666666666666654E-3</v>
      </c>
      <c r="K37" s="1">
        <f t="shared" si="9"/>
        <v>3.3333333333333318E-3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1">
        <f t="shared" si="9"/>
        <v>0</v>
      </c>
      <c r="V37" s="1">
        <f t="shared" si="9"/>
        <v>0</v>
      </c>
      <c r="W37" s="1">
        <f t="shared" si="9"/>
        <v>0</v>
      </c>
      <c r="X37" s="1">
        <f t="shared" si="9"/>
        <v>0</v>
      </c>
      <c r="Y37" s="1">
        <f t="shared" si="9"/>
        <v>0</v>
      </c>
      <c r="Z37" s="1">
        <f t="shared" si="9"/>
        <v>0</v>
      </c>
      <c r="AA37" s="1">
        <f t="shared" si="9"/>
        <v>0</v>
      </c>
      <c r="AB37" s="1">
        <f t="shared" si="9"/>
        <v>0</v>
      </c>
      <c r="AC37" s="1">
        <f t="shared" si="9"/>
        <v>0</v>
      </c>
      <c r="AD37" s="1">
        <f t="shared" si="9"/>
        <v>0</v>
      </c>
      <c r="AE37" s="1">
        <f t="shared" si="9"/>
        <v>0</v>
      </c>
      <c r="AF37" s="1">
        <f t="shared" si="9"/>
        <v>0</v>
      </c>
      <c r="AG37" s="1">
        <f t="shared" si="9"/>
        <v>0</v>
      </c>
      <c r="AH37" s="1">
        <f t="shared" si="9"/>
        <v>0</v>
      </c>
      <c r="AI37" s="1">
        <f t="shared" si="9"/>
        <v>0</v>
      </c>
      <c r="AJ37" s="1">
        <f t="shared" si="9"/>
        <v>0</v>
      </c>
      <c r="AK37" s="1">
        <f t="shared" si="9"/>
        <v>0</v>
      </c>
      <c r="AL37" s="1">
        <f t="shared" si="9"/>
        <v>0</v>
      </c>
    </row>
    <row r="38" spans="3:38" x14ac:dyDescent="0.25">
      <c r="C38" s="1" t="s">
        <v>32</v>
      </c>
      <c r="F38" s="1">
        <f>NPV(F36,I37:AL37)</f>
        <v>1.9960071879233231E-2</v>
      </c>
    </row>
    <row r="39" spans="3:38" x14ac:dyDescent="0.25">
      <c r="C39" s="1" t="s">
        <v>33</v>
      </c>
      <c r="F39" s="1">
        <f>NPV(F32,I37:AL37)</f>
        <v>1.9946794380557076E-2</v>
      </c>
    </row>
    <row r="41" spans="3:38" x14ac:dyDescent="0.25">
      <c r="C41" s="14" t="s">
        <v>34</v>
      </c>
    </row>
    <row r="43" spans="3:38" x14ac:dyDescent="0.25">
      <c r="C43" s="1" t="s">
        <v>27</v>
      </c>
      <c r="I43" s="1">
        <f>F14</f>
        <v>250</v>
      </c>
      <c r="J43" s="1">
        <f>I46</f>
        <v>166.66666666666669</v>
      </c>
      <c r="K43" s="1">
        <f t="shared" ref="K43:AL43" si="10">J46</f>
        <v>83.333333333333357</v>
      </c>
      <c r="L43" s="1">
        <f t="shared" si="10"/>
        <v>0</v>
      </c>
      <c r="M43" s="1">
        <f t="shared" si="10"/>
        <v>0</v>
      </c>
      <c r="N43" s="1">
        <f t="shared" si="10"/>
        <v>0</v>
      </c>
      <c r="O43" s="1">
        <f t="shared" si="10"/>
        <v>0</v>
      </c>
      <c r="P43" s="1">
        <f t="shared" si="10"/>
        <v>0</v>
      </c>
      <c r="Q43" s="1">
        <f t="shared" si="10"/>
        <v>0</v>
      </c>
      <c r="R43" s="1">
        <f t="shared" si="10"/>
        <v>0</v>
      </c>
      <c r="S43" s="1">
        <f t="shared" si="10"/>
        <v>0</v>
      </c>
      <c r="T43" s="1">
        <f t="shared" si="10"/>
        <v>0</v>
      </c>
      <c r="U43" s="1">
        <f t="shared" si="10"/>
        <v>0</v>
      </c>
      <c r="V43" s="1">
        <f t="shared" si="10"/>
        <v>0</v>
      </c>
      <c r="W43" s="1">
        <f t="shared" si="10"/>
        <v>0</v>
      </c>
      <c r="X43" s="1">
        <f t="shared" si="10"/>
        <v>0</v>
      </c>
      <c r="Y43" s="1">
        <f t="shared" si="10"/>
        <v>0</v>
      </c>
      <c r="Z43" s="1">
        <f t="shared" si="10"/>
        <v>0</v>
      </c>
      <c r="AA43" s="1">
        <f t="shared" si="10"/>
        <v>0</v>
      </c>
      <c r="AB43" s="1">
        <f t="shared" si="10"/>
        <v>0</v>
      </c>
      <c r="AC43" s="1">
        <f t="shared" si="10"/>
        <v>0</v>
      </c>
      <c r="AD43" s="1">
        <f t="shared" si="10"/>
        <v>0</v>
      </c>
      <c r="AE43" s="1">
        <f t="shared" si="10"/>
        <v>0</v>
      </c>
      <c r="AF43" s="1">
        <f t="shared" si="10"/>
        <v>0</v>
      </c>
      <c r="AG43" s="1">
        <f t="shared" si="10"/>
        <v>0</v>
      </c>
      <c r="AH43" s="1">
        <f t="shared" si="10"/>
        <v>0</v>
      </c>
      <c r="AI43" s="1">
        <f t="shared" si="10"/>
        <v>0</v>
      </c>
      <c r="AJ43" s="1">
        <f t="shared" si="10"/>
        <v>0</v>
      </c>
      <c r="AK43" s="1">
        <f t="shared" si="10"/>
        <v>0</v>
      </c>
      <c r="AL43" s="1">
        <f t="shared" si="10"/>
        <v>0</v>
      </c>
    </row>
    <row r="44" spans="3:38" x14ac:dyDescent="0.25">
      <c r="C44" s="1" t="s">
        <v>25</v>
      </c>
      <c r="F44" s="7">
        <f>F21</f>
        <v>6.2666666666666669E-3</v>
      </c>
      <c r="I44" s="1">
        <f t="shared" ref="I44:AL44" si="11">$F44*I43</f>
        <v>1.5666666666666667</v>
      </c>
      <c r="J44" s="1">
        <f t="shared" si="11"/>
        <v>1.0444444444444445</v>
      </c>
      <c r="K44" s="1">
        <f t="shared" si="11"/>
        <v>0.52222222222222237</v>
      </c>
      <c r="L44" s="1">
        <f t="shared" si="11"/>
        <v>0</v>
      </c>
      <c r="M44" s="1">
        <f t="shared" si="11"/>
        <v>0</v>
      </c>
      <c r="N44" s="1">
        <f t="shared" si="11"/>
        <v>0</v>
      </c>
      <c r="O44" s="1">
        <f t="shared" si="11"/>
        <v>0</v>
      </c>
      <c r="P44" s="1">
        <f t="shared" si="11"/>
        <v>0</v>
      </c>
      <c r="Q44" s="1">
        <f t="shared" si="11"/>
        <v>0</v>
      </c>
      <c r="R44" s="1">
        <f t="shared" si="11"/>
        <v>0</v>
      </c>
      <c r="S44" s="1">
        <f t="shared" si="11"/>
        <v>0</v>
      </c>
      <c r="T44" s="1">
        <f t="shared" si="11"/>
        <v>0</v>
      </c>
      <c r="U44" s="1">
        <f t="shared" si="11"/>
        <v>0</v>
      </c>
      <c r="V44" s="1">
        <f t="shared" si="11"/>
        <v>0</v>
      </c>
      <c r="W44" s="1">
        <f t="shared" si="11"/>
        <v>0</v>
      </c>
      <c r="X44" s="1">
        <f t="shared" si="11"/>
        <v>0</v>
      </c>
      <c r="Y44" s="1">
        <f t="shared" si="11"/>
        <v>0</v>
      </c>
      <c r="Z44" s="1">
        <f t="shared" si="11"/>
        <v>0</v>
      </c>
      <c r="AA44" s="1">
        <f t="shared" si="11"/>
        <v>0</v>
      </c>
      <c r="AB44" s="1">
        <f t="shared" si="11"/>
        <v>0</v>
      </c>
      <c r="AC44" s="1">
        <f t="shared" si="11"/>
        <v>0</v>
      </c>
      <c r="AD44" s="1">
        <f t="shared" si="11"/>
        <v>0</v>
      </c>
      <c r="AE44" s="1">
        <f t="shared" si="11"/>
        <v>0</v>
      </c>
      <c r="AF44" s="1">
        <f t="shared" si="11"/>
        <v>0</v>
      </c>
      <c r="AG44" s="1">
        <f t="shared" si="11"/>
        <v>0</v>
      </c>
      <c r="AH44" s="1">
        <f t="shared" si="11"/>
        <v>0</v>
      </c>
      <c r="AI44" s="1">
        <f t="shared" si="11"/>
        <v>0</v>
      </c>
      <c r="AJ44" s="1">
        <f t="shared" si="11"/>
        <v>0</v>
      </c>
      <c r="AK44" s="1">
        <f t="shared" si="11"/>
        <v>0</v>
      </c>
      <c r="AL44" s="1">
        <f t="shared" si="11"/>
        <v>0</v>
      </c>
    </row>
    <row r="45" spans="3:38" x14ac:dyDescent="0.25">
      <c r="C45" s="1" t="s">
        <v>30</v>
      </c>
      <c r="F45" s="1">
        <f>I43/F$15</f>
        <v>83.333333333333329</v>
      </c>
      <c r="I45" s="1">
        <f>IF(I$24&gt;$E$15,0,$F45)</f>
        <v>83.333333333333329</v>
      </c>
      <c r="J45" s="1">
        <f t="shared" ref="J45:AL45" si="12">IF(J$24&gt;$E$15,0,$F45)</f>
        <v>83.333333333333329</v>
      </c>
      <c r="K45" s="1">
        <f t="shared" si="12"/>
        <v>83.333333333333329</v>
      </c>
      <c r="L45" s="1">
        <f t="shared" si="12"/>
        <v>0</v>
      </c>
      <c r="M45" s="1">
        <f t="shared" si="12"/>
        <v>0</v>
      </c>
      <c r="N45" s="1">
        <f t="shared" si="12"/>
        <v>0</v>
      </c>
      <c r="O45" s="1">
        <f t="shared" si="12"/>
        <v>0</v>
      </c>
      <c r="P45" s="1">
        <f t="shared" si="12"/>
        <v>0</v>
      </c>
      <c r="Q45" s="1">
        <f t="shared" si="12"/>
        <v>0</v>
      </c>
      <c r="R45" s="1">
        <f t="shared" si="12"/>
        <v>0</v>
      </c>
      <c r="S45" s="1">
        <f t="shared" si="12"/>
        <v>0</v>
      </c>
      <c r="T45" s="1">
        <f t="shared" si="12"/>
        <v>0</v>
      </c>
      <c r="U45" s="1">
        <f t="shared" si="12"/>
        <v>0</v>
      </c>
      <c r="V45" s="1">
        <f t="shared" si="12"/>
        <v>0</v>
      </c>
      <c r="W45" s="1">
        <f t="shared" si="12"/>
        <v>0</v>
      </c>
      <c r="X45" s="1">
        <f t="shared" si="12"/>
        <v>0</v>
      </c>
      <c r="Y45" s="1">
        <f t="shared" si="12"/>
        <v>0</v>
      </c>
      <c r="Z45" s="1">
        <f t="shared" si="12"/>
        <v>0</v>
      </c>
      <c r="AA45" s="1">
        <f t="shared" si="12"/>
        <v>0</v>
      </c>
      <c r="AB45" s="1">
        <f t="shared" si="12"/>
        <v>0</v>
      </c>
      <c r="AC45" s="1">
        <f t="shared" si="12"/>
        <v>0</v>
      </c>
      <c r="AD45" s="1">
        <f t="shared" si="12"/>
        <v>0</v>
      </c>
      <c r="AE45" s="1">
        <f t="shared" si="12"/>
        <v>0</v>
      </c>
      <c r="AF45" s="1">
        <f t="shared" si="12"/>
        <v>0</v>
      </c>
      <c r="AG45" s="1">
        <f t="shared" si="12"/>
        <v>0</v>
      </c>
      <c r="AH45" s="1">
        <f t="shared" si="12"/>
        <v>0</v>
      </c>
      <c r="AI45" s="1">
        <f t="shared" si="12"/>
        <v>0</v>
      </c>
      <c r="AJ45" s="1">
        <f t="shared" si="12"/>
        <v>0</v>
      </c>
      <c r="AK45" s="1">
        <f t="shared" si="12"/>
        <v>0</v>
      </c>
      <c r="AL45" s="1">
        <f t="shared" si="12"/>
        <v>0</v>
      </c>
    </row>
    <row r="46" spans="3:38" x14ac:dyDescent="0.25">
      <c r="C46" s="1" t="s">
        <v>26</v>
      </c>
      <c r="I46" s="1">
        <f t="shared" ref="I46:AL46" si="13">I43-I45</f>
        <v>166.66666666666669</v>
      </c>
      <c r="J46" s="1">
        <f t="shared" si="13"/>
        <v>83.333333333333357</v>
      </c>
      <c r="K46" s="1">
        <f t="shared" si="13"/>
        <v>0</v>
      </c>
      <c r="L46" s="1">
        <f t="shared" si="13"/>
        <v>0</v>
      </c>
      <c r="M46" s="1">
        <f t="shared" si="13"/>
        <v>0</v>
      </c>
      <c r="N46" s="1">
        <f t="shared" si="13"/>
        <v>0</v>
      </c>
      <c r="O46" s="1">
        <f t="shared" si="13"/>
        <v>0</v>
      </c>
      <c r="P46" s="1">
        <f t="shared" si="13"/>
        <v>0</v>
      </c>
      <c r="Q46" s="1">
        <f t="shared" si="13"/>
        <v>0</v>
      </c>
      <c r="R46" s="1">
        <f t="shared" si="13"/>
        <v>0</v>
      </c>
      <c r="S46" s="1">
        <f t="shared" si="13"/>
        <v>0</v>
      </c>
      <c r="T46" s="1">
        <f t="shared" si="13"/>
        <v>0</v>
      </c>
      <c r="U46" s="1">
        <f t="shared" si="13"/>
        <v>0</v>
      </c>
      <c r="V46" s="1">
        <f t="shared" si="13"/>
        <v>0</v>
      </c>
      <c r="W46" s="1">
        <f t="shared" si="13"/>
        <v>0</v>
      </c>
      <c r="X46" s="1">
        <f t="shared" si="13"/>
        <v>0</v>
      </c>
      <c r="Y46" s="1">
        <f t="shared" si="13"/>
        <v>0</v>
      </c>
      <c r="Z46" s="1">
        <f t="shared" si="13"/>
        <v>0</v>
      </c>
      <c r="AA46" s="1">
        <f t="shared" si="13"/>
        <v>0</v>
      </c>
      <c r="AB46" s="1">
        <f t="shared" si="13"/>
        <v>0</v>
      </c>
      <c r="AC46" s="1">
        <f t="shared" si="13"/>
        <v>0</v>
      </c>
      <c r="AD46" s="1">
        <f t="shared" si="13"/>
        <v>0</v>
      </c>
      <c r="AE46" s="1">
        <f t="shared" si="13"/>
        <v>0</v>
      </c>
      <c r="AF46" s="1">
        <f t="shared" si="13"/>
        <v>0</v>
      </c>
      <c r="AG46" s="1">
        <f t="shared" si="13"/>
        <v>0</v>
      </c>
      <c r="AH46" s="1">
        <f t="shared" si="13"/>
        <v>0</v>
      </c>
      <c r="AI46" s="1">
        <f t="shared" si="13"/>
        <v>0</v>
      </c>
      <c r="AJ46" s="1">
        <f t="shared" si="13"/>
        <v>0</v>
      </c>
      <c r="AK46" s="1">
        <f t="shared" si="13"/>
        <v>0</v>
      </c>
      <c r="AL46" s="1">
        <f t="shared" si="13"/>
        <v>0</v>
      </c>
    </row>
    <row r="47" spans="3:38" x14ac:dyDescent="0.25">
      <c r="C47" s="1" t="s">
        <v>28</v>
      </c>
      <c r="F47" s="6">
        <f>ROUND(SUM(I47:AL47),0)</f>
        <v>2</v>
      </c>
      <c r="I47" s="18">
        <f>(I45/$I43)*I$24</f>
        <v>0.33333333333333331</v>
      </c>
      <c r="J47" s="18">
        <f t="shared" ref="J47:AL47" si="14">(J45/$I43)*J$24</f>
        <v>0.66666666666666663</v>
      </c>
      <c r="K47" s="18">
        <f t="shared" si="14"/>
        <v>1</v>
      </c>
      <c r="L47" s="18">
        <f t="shared" si="14"/>
        <v>0</v>
      </c>
      <c r="M47" s="18">
        <f t="shared" si="14"/>
        <v>0</v>
      </c>
      <c r="N47" s="18">
        <f t="shared" si="14"/>
        <v>0</v>
      </c>
      <c r="O47" s="18">
        <f t="shared" si="14"/>
        <v>0</v>
      </c>
      <c r="P47" s="18">
        <f t="shared" si="14"/>
        <v>0</v>
      </c>
      <c r="Q47" s="18">
        <f t="shared" si="14"/>
        <v>0</v>
      </c>
      <c r="R47" s="18">
        <f t="shared" si="14"/>
        <v>0</v>
      </c>
      <c r="S47" s="18">
        <f t="shared" si="14"/>
        <v>0</v>
      </c>
      <c r="T47" s="18">
        <f t="shared" si="14"/>
        <v>0</v>
      </c>
      <c r="U47" s="18">
        <f t="shared" si="14"/>
        <v>0</v>
      </c>
      <c r="V47" s="18">
        <f t="shared" si="14"/>
        <v>0</v>
      </c>
      <c r="W47" s="18">
        <f t="shared" si="14"/>
        <v>0</v>
      </c>
      <c r="X47" s="18">
        <f t="shared" si="14"/>
        <v>0</v>
      </c>
      <c r="Y47" s="18">
        <f t="shared" si="14"/>
        <v>0</v>
      </c>
      <c r="Z47" s="18">
        <f t="shared" si="14"/>
        <v>0</v>
      </c>
      <c r="AA47" s="18">
        <f t="shared" si="14"/>
        <v>0</v>
      </c>
      <c r="AB47" s="18">
        <f t="shared" si="14"/>
        <v>0</v>
      </c>
      <c r="AC47" s="18">
        <f t="shared" si="14"/>
        <v>0</v>
      </c>
      <c r="AD47" s="18">
        <f t="shared" si="14"/>
        <v>0</v>
      </c>
      <c r="AE47" s="18">
        <f t="shared" si="14"/>
        <v>0</v>
      </c>
      <c r="AF47" s="18">
        <f t="shared" si="14"/>
        <v>0</v>
      </c>
      <c r="AG47" s="18">
        <f t="shared" si="14"/>
        <v>0</v>
      </c>
      <c r="AH47" s="18">
        <f t="shared" si="14"/>
        <v>0</v>
      </c>
      <c r="AI47" s="18">
        <f t="shared" si="14"/>
        <v>0</v>
      </c>
      <c r="AJ47" s="18">
        <f t="shared" si="14"/>
        <v>0</v>
      </c>
      <c r="AK47" s="18">
        <f t="shared" si="14"/>
        <v>0</v>
      </c>
      <c r="AL47" s="18">
        <f t="shared" si="14"/>
        <v>0</v>
      </c>
    </row>
    <row r="48" spans="3:38" x14ac:dyDescent="0.25">
      <c r="C48" s="1" t="s">
        <v>29</v>
      </c>
      <c r="F48" s="7">
        <f>SUM(I48:AL48)</f>
        <v>1.1999999999999999E-3</v>
      </c>
      <c r="I48" s="7" t="str">
        <f>IF($F47=I$24,I$26," ")</f>
        <v xml:space="preserve"> </v>
      </c>
      <c r="J48" s="7">
        <f t="shared" ref="J48:AL48" si="15">IF($F47=J$24,J$26," ")</f>
        <v>1.1999999999999999E-3</v>
      </c>
      <c r="K48" s="7" t="str">
        <f t="shared" si="15"/>
        <v xml:space="preserve"> </v>
      </c>
      <c r="L48" s="7" t="str">
        <f t="shared" si="15"/>
        <v xml:space="preserve"> </v>
      </c>
      <c r="M48" s="7" t="str">
        <f t="shared" si="15"/>
        <v xml:space="preserve"> </v>
      </c>
      <c r="N48" s="7" t="str">
        <f t="shared" si="15"/>
        <v xml:space="preserve"> </v>
      </c>
      <c r="O48" s="7" t="str">
        <f t="shared" si="15"/>
        <v xml:space="preserve"> </v>
      </c>
      <c r="P48" s="7" t="str">
        <f t="shared" si="15"/>
        <v xml:space="preserve"> </v>
      </c>
      <c r="Q48" s="7" t="str">
        <f t="shared" si="15"/>
        <v xml:space="preserve"> </v>
      </c>
      <c r="R48" s="7" t="str">
        <f t="shared" si="15"/>
        <v xml:space="preserve"> </v>
      </c>
      <c r="S48" s="7" t="str">
        <f t="shared" si="15"/>
        <v xml:space="preserve"> </v>
      </c>
      <c r="T48" s="7" t="str">
        <f t="shared" si="15"/>
        <v xml:space="preserve"> </v>
      </c>
      <c r="U48" s="7" t="str">
        <f t="shared" si="15"/>
        <v xml:space="preserve"> </v>
      </c>
      <c r="V48" s="7" t="str">
        <f t="shared" si="15"/>
        <v xml:space="preserve"> </v>
      </c>
      <c r="W48" s="7" t="str">
        <f t="shared" si="15"/>
        <v xml:space="preserve"> </v>
      </c>
      <c r="X48" s="7" t="str">
        <f t="shared" si="15"/>
        <v xml:space="preserve"> </v>
      </c>
      <c r="Y48" s="7" t="str">
        <f t="shared" si="15"/>
        <v xml:space="preserve"> </v>
      </c>
      <c r="Z48" s="7" t="str">
        <f t="shared" si="15"/>
        <v xml:space="preserve"> </v>
      </c>
      <c r="AA48" s="7" t="str">
        <f t="shared" si="15"/>
        <v xml:space="preserve"> </v>
      </c>
      <c r="AB48" s="7" t="str">
        <f t="shared" si="15"/>
        <v xml:space="preserve"> </v>
      </c>
      <c r="AC48" s="7" t="str">
        <f t="shared" si="15"/>
        <v xml:space="preserve"> </v>
      </c>
      <c r="AD48" s="7" t="str">
        <f t="shared" si="15"/>
        <v xml:space="preserve"> </v>
      </c>
      <c r="AE48" s="7" t="str">
        <f t="shared" si="15"/>
        <v xml:space="preserve"> </v>
      </c>
      <c r="AF48" s="7" t="str">
        <f t="shared" si="15"/>
        <v xml:space="preserve"> </v>
      </c>
      <c r="AG48" s="7" t="str">
        <f t="shared" si="15"/>
        <v xml:space="preserve"> </v>
      </c>
      <c r="AH48" s="7" t="str">
        <f t="shared" si="15"/>
        <v xml:space="preserve"> </v>
      </c>
      <c r="AI48" s="7" t="str">
        <f t="shared" si="15"/>
        <v xml:space="preserve"> </v>
      </c>
      <c r="AJ48" s="7" t="str">
        <f t="shared" si="15"/>
        <v xml:space="preserve"> </v>
      </c>
      <c r="AK48" s="7" t="str">
        <f t="shared" si="15"/>
        <v xml:space="preserve"> </v>
      </c>
      <c r="AL48" s="7" t="str">
        <f t="shared" si="15"/>
        <v xml:space="preserve"> </v>
      </c>
    </row>
    <row r="49" spans="3:38" x14ac:dyDescent="0.25">
      <c r="C49" s="1" t="s">
        <v>31</v>
      </c>
      <c r="F49" s="1">
        <f>SUM(I49:R49)</f>
        <v>0.78333333333333344</v>
      </c>
      <c r="I49" s="1">
        <f>$E$19*I44</f>
        <v>0.39166666666666666</v>
      </c>
      <c r="J49" s="1">
        <f t="shared" ref="J49:AL49" si="16">$E$19*J44</f>
        <v>0.26111111111111113</v>
      </c>
      <c r="K49" s="1">
        <f t="shared" si="16"/>
        <v>0.13055555555555559</v>
      </c>
      <c r="L49" s="1">
        <f t="shared" si="16"/>
        <v>0</v>
      </c>
      <c r="M49" s="1">
        <f t="shared" si="16"/>
        <v>0</v>
      </c>
      <c r="N49" s="1">
        <f t="shared" si="16"/>
        <v>0</v>
      </c>
      <c r="O49" s="1">
        <f t="shared" si="16"/>
        <v>0</v>
      </c>
      <c r="P49" s="1">
        <f t="shared" si="16"/>
        <v>0</v>
      </c>
      <c r="Q49" s="1">
        <f t="shared" si="16"/>
        <v>0</v>
      </c>
      <c r="R49" s="1">
        <f t="shared" si="16"/>
        <v>0</v>
      </c>
      <c r="S49" s="1">
        <f t="shared" si="16"/>
        <v>0</v>
      </c>
      <c r="T49" s="1">
        <f t="shared" si="16"/>
        <v>0</v>
      </c>
      <c r="U49" s="1">
        <f t="shared" si="16"/>
        <v>0</v>
      </c>
      <c r="V49" s="1">
        <f t="shared" si="16"/>
        <v>0</v>
      </c>
      <c r="W49" s="1">
        <f t="shared" si="16"/>
        <v>0</v>
      </c>
      <c r="X49" s="1">
        <f t="shared" si="16"/>
        <v>0</v>
      </c>
      <c r="Y49" s="1">
        <f t="shared" si="16"/>
        <v>0</v>
      </c>
      <c r="Z49" s="1">
        <f t="shared" si="16"/>
        <v>0</v>
      </c>
      <c r="AA49" s="1">
        <f t="shared" si="16"/>
        <v>0</v>
      </c>
      <c r="AB49" s="1">
        <f t="shared" si="16"/>
        <v>0</v>
      </c>
      <c r="AC49" s="1">
        <f t="shared" si="16"/>
        <v>0</v>
      </c>
      <c r="AD49" s="1">
        <f t="shared" si="16"/>
        <v>0</v>
      </c>
      <c r="AE49" s="1">
        <f t="shared" si="16"/>
        <v>0</v>
      </c>
      <c r="AF49" s="1">
        <f t="shared" si="16"/>
        <v>0</v>
      </c>
      <c r="AG49" s="1">
        <f t="shared" si="16"/>
        <v>0</v>
      </c>
      <c r="AH49" s="1">
        <f t="shared" si="16"/>
        <v>0</v>
      </c>
      <c r="AI49" s="1">
        <f t="shared" si="16"/>
        <v>0</v>
      </c>
      <c r="AJ49" s="1">
        <f t="shared" si="16"/>
        <v>0</v>
      </c>
      <c r="AK49" s="1">
        <f t="shared" si="16"/>
        <v>0</v>
      </c>
      <c r="AL49" s="1">
        <f t="shared" si="16"/>
        <v>0</v>
      </c>
    </row>
    <row r="50" spans="3:38" x14ac:dyDescent="0.25">
      <c r="C50" s="1" t="s">
        <v>32</v>
      </c>
      <c r="F50" s="1">
        <f>NPV(F48,I49:AL49)</f>
        <v>0.78176948193663509</v>
      </c>
    </row>
    <row r="51" spans="3:38" x14ac:dyDescent="0.25">
      <c r="C51" s="1" t="s">
        <v>33</v>
      </c>
      <c r="F51" s="1">
        <f>NPV(F44,I49:AL49)</f>
        <v>0.77522808864905535</v>
      </c>
    </row>
    <row r="53" spans="3:38" x14ac:dyDescent="0.25">
      <c r="C53" s="14" t="s">
        <v>35</v>
      </c>
    </row>
    <row r="55" spans="3:38" x14ac:dyDescent="0.25">
      <c r="C55" s="1" t="s">
        <v>27</v>
      </c>
      <c r="I55" s="1">
        <f>G14</f>
        <v>225</v>
      </c>
      <c r="J55" s="1">
        <f>I58</f>
        <v>150</v>
      </c>
      <c r="K55" s="1">
        <f t="shared" ref="K55:AL55" si="17">J58</f>
        <v>75</v>
      </c>
      <c r="L55" s="1">
        <f t="shared" si="17"/>
        <v>0</v>
      </c>
      <c r="M55" s="1">
        <f t="shared" si="17"/>
        <v>0</v>
      </c>
      <c r="N55" s="1">
        <f t="shared" si="17"/>
        <v>0</v>
      </c>
      <c r="O55" s="1">
        <f t="shared" si="17"/>
        <v>0</v>
      </c>
      <c r="P55" s="1">
        <f t="shared" si="17"/>
        <v>0</v>
      </c>
      <c r="Q55" s="1">
        <f t="shared" si="17"/>
        <v>0</v>
      </c>
      <c r="R55" s="1">
        <f t="shared" si="17"/>
        <v>0</v>
      </c>
      <c r="S55" s="1">
        <f t="shared" si="17"/>
        <v>0</v>
      </c>
      <c r="T55" s="1">
        <f t="shared" si="17"/>
        <v>0</v>
      </c>
      <c r="U55" s="1">
        <f t="shared" si="17"/>
        <v>0</v>
      </c>
      <c r="V55" s="1">
        <f t="shared" si="17"/>
        <v>0</v>
      </c>
      <c r="W55" s="1">
        <f t="shared" si="17"/>
        <v>0</v>
      </c>
      <c r="X55" s="1">
        <f t="shared" si="17"/>
        <v>0</v>
      </c>
      <c r="Y55" s="1">
        <f t="shared" si="17"/>
        <v>0</v>
      </c>
      <c r="Z55" s="1">
        <f t="shared" si="17"/>
        <v>0</v>
      </c>
      <c r="AA55" s="1">
        <f t="shared" si="17"/>
        <v>0</v>
      </c>
      <c r="AB55" s="1">
        <f t="shared" si="17"/>
        <v>0</v>
      </c>
      <c r="AC55" s="1">
        <f t="shared" si="17"/>
        <v>0</v>
      </c>
      <c r="AD55" s="1">
        <f t="shared" si="17"/>
        <v>0</v>
      </c>
      <c r="AE55" s="1">
        <f t="shared" si="17"/>
        <v>0</v>
      </c>
      <c r="AF55" s="1">
        <f t="shared" si="17"/>
        <v>0</v>
      </c>
      <c r="AG55" s="1">
        <f t="shared" si="17"/>
        <v>0</v>
      </c>
      <c r="AH55" s="1">
        <f t="shared" si="17"/>
        <v>0</v>
      </c>
      <c r="AI55" s="1">
        <f t="shared" si="17"/>
        <v>0</v>
      </c>
      <c r="AJ55" s="1">
        <f t="shared" si="17"/>
        <v>0</v>
      </c>
      <c r="AK55" s="1">
        <f t="shared" si="17"/>
        <v>0</v>
      </c>
      <c r="AL55" s="1">
        <f t="shared" si="17"/>
        <v>0</v>
      </c>
    </row>
    <row r="56" spans="3:38" x14ac:dyDescent="0.25">
      <c r="C56" s="1" t="s">
        <v>25</v>
      </c>
      <c r="F56" s="7">
        <f>G21</f>
        <v>1.0266666666666665E-2</v>
      </c>
      <c r="I56" s="1">
        <f t="shared" ref="I56:AL56" si="18">$F56*I55</f>
        <v>2.3099999999999996</v>
      </c>
      <c r="J56" s="1">
        <f t="shared" si="18"/>
        <v>1.5399999999999998</v>
      </c>
      <c r="K56" s="1">
        <f t="shared" si="18"/>
        <v>0.76999999999999991</v>
      </c>
      <c r="L56" s="1">
        <f t="shared" si="18"/>
        <v>0</v>
      </c>
      <c r="M56" s="1">
        <f t="shared" si="18"/>
        <v>0</v>
      </c>
      <c r="N56" s="1">
        <f t="shared" si="18"/>
        <v>0</v>
      </c>
      <c r="O56" s="1">
        <f t="shared" si="18"/>
        <v>0</v>
      </c>
      <c r="P56" s="1">
        <f t="shared" si="18"/>
        <v>0</v>
      </c>
      <c r="Q56" s="1">
        <f t="shared" si="18"/>
        <v>0</v>
      </c>
      <c r="R56" s="1">
        <f t="shared" si="18"/>
        <v>0</v>
      </c>
      <c r="S56" s="1">
        <f t="shared" si="18"/>
        <v>0</v>
      </c>
      <c r="T56" s="1">
        <f t="shared" si="18"/>
        <v>0</v>
      </c>
      <c r="U56" s="1">
        <f t="shared" si="18"/>
        <v>0</v>
      </c>
      <c r="V56" s="1">
        <f t="shared" si="18"/>
        <v>0</v>
      </c>
      <c r="W56" s="1">
        <f t="shared" si="18"/>
        <v>0</v>
      </c>
      <c r="X56" s="1">
        <f t="shared" si="18"/>
        <v>0</v>
      </c>
      <c r="Y56" s="1">
        <f t="shared" si="18"/>
        <v>0</v>
      </c>
      <c r="Z56" s="1">
        <f t="shared" si="18"/>
        <v>0</v>
      </c>
      <c r="AA56" s="1">
        <f t="shared" si="18"/>
        <v>0</v>
      </c>
      <c r="AB56" s="1">
        <f t="shared" si="18"/>
        <v>0</v>
      </c>
      <c r="AC56" s="1">
        <f t="shared" si="18"/>
        <v>0</v>
      </c>
      <c r="AD56" s="1">
        <f t="shared" si="18"/>
        <v>0</v>
      </c>
      <c r="AE56" s="1">
        <f t="shared" si="18"/>
        <v>0</v>
      </c>
      <c r="AF56" s="1">
        <f t="shared" si="18"/>
        <v>0</v>
      </c>
      <c r="AG56" s="1">
        <f t="shared" si="18"/>
        <v>0</v>
      </c>
      <c r="AH56" s="1">
        <f t="shared" si="18"/>
        <v>0</v>
      </c>
      <c r="AI56" s="1">
        <f t="shared" si="18"/>
        <v>0</v>
      </c>
      <c r="AJ56" s="1">
        <f t="shared" si="18"/>
        <v>0</v>
      </c>
      <c r="AK56" s="1">
        <f t="shared" si="18"/>
        <v>0</v>
      </c>
      <c r="AL56" s="1">
        <f t="shared" si="18"/>
        <v>0</v>
      </c>
    </row>
    <row r="57" spans="3:38" x14ac:dyDescent="0.25">
      <c r="C57" s="1" t="s">
        <v>30</v>
      </c>
      <c r="F57" s="1">
        <f>I55/G$15</f>
        <v>75</v>
      </c>
      <c r="I57" s="1">
        <f>IF(I$24&gt;$E$15,0,$F57)</f>
        <v>75</v>
      </c>
      <c r="J57" s="1">
        <f t="shared" ref="J57:AL57" si="19">IF(J$24&gt;$E$15,0,$F57)</f>
        <v>75</v>
      </c>
      <c r="K57" s="1">
        <f t="shared" si="19"/>
        <v>75</v>
      </c>
      <c r="L57" s="1">
        <f t="shared" si="19"/>
        <v>0</v>
      </c>
      <c r="M57" s="1">
        <f t="shared" si="19"/>
        <v>0</v>
      </c>
      <c r="N57" s="1">
        <f t="shared" si="19"/>
        <v>0</v>
      </c>
      <c r="O57" s="1">
        <f t="shared" si="19"/>
        <v>0</v>
      </c>
      <c r="P57" s="1">
        <f t="shared" si="19"/>
        <v>0</v>
      </c>
      <c r="Q57" s="1">
        <f t="shared" si="19"/>
        <v>0</v>
      </c>
      <c r="R57" s="1">
        <f t="shared" si="19"/>
        <v>0</v>
      </c>
      <c r="S57" s="1">
        <f t="shared" si="19"/>
        <v>0</v>
      </c>
      <c r="T57" s="1">
        <f t="shared" si="19"/>
        <v>0</v>
      </c>
      <c r="U57" s="1">
        <f t="shared" si="19"/>
        <v>0</v>
      </c>
      <c r="V57" s="1">
        <f t="shared" si="19"/>
        <v>0</v>
      </c>
      <c r="W57" s="1">
        <f t="shared" si="19"/>
        <v>0</v>
      </c>
      <c r="X57" s="1">
        <f t="shared" si="19"/>
        <v>0</v>
      </c>
      <c r="Y57" s="1">
        <f t="shared" si="19"/>
        <v>0</v>
      </c>
      <c r="Z57" s="1">
        <f t="shared" si="19"/>
        <v>0</v>
      </c>
      <c r="AA57" s="1">
        <f t="shared" si="19"/>
        <v>0</v>
      </c>
      <c r="AB57" s="1">
        <f t="shared" si="19"/>
        <v>0</v>
      </c>
      <c r="AC57" s="1">
        <f t="shared" si="19"/>
        <v>0</v>
      </c>
      <c r="AD57" s="1">
        <f t="shared" si="19"/>
        <v>0</v>
      </c>
      <c r="AE57" s="1">
        <f t="shared" si="19"/>
        <v>0</v>
      </c>
      <c r="AF57" s="1">
        <f t="shared" si="19"/>
        <v>0</v>
      </c>
      <c r="AG57" s="1">
        <f t="shared" si="19"/>
        <v>0</v>
      </c>
      <c r="AH57" s="1">
        <f t="shared" si="19"/>
        <v>0</v>
      </c>
      <c r="AI57" s="1">
        <f t="shared" si="19"/>
        <v>0</v>
      </c>
      <c r="AJ57" s="1">
        <f t="shared" si="19"/>
        <v>0</v>
      </c>
      <c r="AK57" s="1">
        <f t="shared" si="19"/>
        <v>0</v>
      </c>
      <c r="AL57" s="1">
        <f t="shared" si="19"/>
        <v>0</v>
      </c>
    </row>
    <row r="58" spans="3:38" x14ac:dyDescent="0.25">
      <c r="C58" s="1" t="s">
        <v>26</v>
      </c>
      <c r="I58" s="1">
        <f t="shared" ref="I58:AL58" si="20">I55-I57</f>
        <v>150</v>
      </c>
      <c r="J58" s="1">
        <f t="shared" si="20"/>
        <v>75</v>
      </c>
      <c r="K58" s="1">
        <f t="shared" si="20"/>
        <v>0</v>
      </c>
      <c r="L58" s="1">
        <f t="shared" si="20"/>
        <v>0</v>
      </c>
      <c r="M58" s="1">
        <f t="shared" si="20"/>
        <v>0</v>
      </c>
      <c r="N58" s="1">
        <f t="shared" si="20"/>
        <v>0</v>
      </c>
      <c r="O58" s="1">
        <f t="shared" si="20"/>
        <v>0</v>
      </c>
      <c r="P58" s="1">
        <f t="shared" si="20"/>
        <v>0</v>
      </c>
      <c r="Q58" s="1">
        <f t="shared" si="20"/>
        <v>0</v>
      </c>
      <c r="R58" s="1">
        <f t="shared" si="20"/>
        <v>0</v>
      </c>
      <c r="S58" s="1">
        <f t="shared" si="20"/>
        <v>0</v>
      </c>
      <c r="T58" s="1">
        <f t="shared" si="20"/>
        <v>0</v>
      </c>
      <c r="U58" s="1">
        <f t="shared" si="20"/>
        <v>0</v>
      </c>
      <c r="V58" s="1">
        <f t="shared" si="20"/>
        <v>0</v>
      </c>
      <c r="W58" s="1">
        <f t="shared" si="20"/>
        <v>0</v>
      </c>
      <c r="X58" s="1">
        <f t="shared" si="20"/>
        <v>0</v>
      </c>
      <c r="Y58" s="1">
        <f t="shared" si="20"/>
        <v>0</v>
      </c>
      <c r="Z58" s="1">
        <f t="shared" si="20"/>
        <v>0</v>
      </c>
      <c r="AA58" s="1">
        <f t="shared" si="20"/>
        <v>0</v>
      </c>
      <c r="AB58" s="1">
        <f t="shared" si="20"/>
        <v>0</v>
      </c>
      <c r="AC58" s="1">
        <f t="shared" si="20"/>
        <v>0</v>
      </c>
      <c r="AD58" s="1">
        <f t="shared" si="20"/>
        <v>0</v>
      </c>
      <c r="AE58" s="1">
        <f t="shared" si="20"/>
        <v>0</v>
      </c>
      <c r="AF58" s="1">
        <f t="shared" si="20"/>
        <v>0</v>
      </c>
      <c r="AG58" s="1">
        <f t="shared" si="20"/>
        <v>0</v>
      </c>
      <c r="AH58" s="1">
        <f t="shared" si="20"/>
        <v>0</v>
      </c>
      <c r="AI58" s="1">
        <f t="shared" si="20"/>
        <v>0</v>
      </c>
      <c r="AJ58" s="1">
        <f t="shared" si="20"/>
        <v>0</v>
      </c>
      <c r="AK58" s="1">
        <f t="shared" si="20"/>
        <v>0</v>
      </c>
      <c r="AL58" s="1">
        <f t="shared" si="20"/>
        <v>0</v>
      </c>
    </row>
    <row r="59" spans="3:38" x14ac:dyDescent="0.25">
      <c r="C59" s="1" t="s">
        <v>28</v>
      </c>
      <c r="F59" s="6">
        <f>ROUND(SUM(I59:AL59),0)</f>
        <v>2</v>
      </c>
      <c r="I59" s="18">
        <f>(I57/$I55)*I$24</f>
        <v>0.33333333333333331</v>
      </c>
      <c r="J59" s="18">
        <f t="shared" ref="J59:AL59" si="21">(J57/$I55)*J$24</f>
        <v>0.66666666666666663</v>
      </c>
      <c r="K59" s="18">
        <f t="shared" si="21"/>
        <v>1</v>
      </c>
      <c r="L59" s="18">
        <f t="shared" si="21"/>
        <v>0</v>
      </c>
      <c r="M59" s="18">
        <f t="shared" si="21"/>
        <v>0</v>
      </c>
      <c r="N59" s="18">
        <f t="shared" si="21"/>
        <v>0</v>
      </c>
      <c r="O59" s="18">
        <f t="shared" si="21"/>
        <v>0</v>
      </c>
      <c r="P59" s="18">
        <f t="shared" si="21"/>
        <v>0</v>
      </c>
      <c r="Q59" s="18">
        <f t="shared" si="21"/>
        <v>0</v>
      </c>
      <c r="R59" s="18">
        <f t="shared" si="21"/>
        <v>0</v>
      </c>
      <c r="S59" s="18">
        <f t="shared" si="21"/>
        <v>0</v>
      </c>
      <c r="T59" s="18">
        <f t="shared" si="21"/>
        <v>0</v>
      </c>
      <c r="U59" s="18">
        <f t="shared" si="21"/>
        <v>0</v>
      </c>
      <c r="V59" s="18">
        <f t="shared" si="21"/>
        <v>0</v>
      </c>
      <c r="W59" s="18">
        <f t="shared" si="21"/>
        <v>0</v>
      </c>
      <c r="X59" s="18">
        <f t="shared" si="21"/>
        <v>0</v>
      </c>
      <c r="Y59" s="18">
        <f t="shared" si="21"/>
        <v>0</v>
      </c>
      <c r="Z59" s="18">
        <f t="shared" si="21"/>
        <v>0</v>
      </c>
      <c r="AA59" s="18">
        <f t="shared" si="21"/>
        <v>0</v>
      </c>
      <c r="AB59" s="18">
        <f t="shared" si="21"/>
        <v>0</v>
      </c>
      <c r="AC59" s="18">
        <f t="shared" si="21"/>
        <v>0</v>
      </c>
      <c r="AD59" s="18">
        <f t="shared" si="21"/>
        <v>0</v>
      </c>
      <c r="AE59" s="18">
        <f t="shared" si="21"/>
        <v>0</v>
      </c>
      <c r="AF59" s="18">
        <f t="shared" si="21"/>
        <v>0</v>
      </c>
      <c r="AG59" s="18">
        <f t="shared" si="21"/>
        <v>0</v>
      </c>
      <c r="AH59" s="18">
        <f t="shared" si="21"/>
        <v>0</v>
      </c>
      <c r="AI59" s="18">
        <f t="shared" si="21"/>
        <v>0</v>
      </c>
      <c r="AJ59" s="18">
        <f t="shared" si="21"/>
        <v>0</v>
      </c>
      <c r="AK59" s="18">
        <f t="shared" si="21"/>
        <v>0</v>
      </c>
      <c r="AL59" s="18">
        <f t="shared" si="21"/>
        <v>0</v>
      </c>
    </row>
    <row r="60" spans="3:38" x14ac:dyDescent="0.25">
      <c r="C60" s="1" t="s">
        <v>29</v>
      </c>
      <c r="F60" s="7">
        <f>SUM(I60:AL60)</f>
        <v>1.1999999999999999E-3</v>
      </c>
      <c r="I60" s="7" t="str">
        <f>IF($F59=I$24,I$26," ")</f>
        <v xml:space="preserve"> </v>
      </c>
      <c r="J60" s="7">
        <f t="shared" ref="J60" si="22">IF($F59=J$24,J$26," ")</f>
        <v>1.1999999999999999E-3</v>
      </c>
      <c r="K60" s="7" t="str">
        <f t="shared" ref="K60" si="23">IF($F59=K$24,K$26," ")</f>
        <v xml:space="preserve"> </v>
      </c>
      <c r="L60" s="7" t="str">
        <f t="shared" ref="L60" si="24">IF($F59=L$24,L$26," ")</f>
        <v xml:space="preserve"> </v>
      </c>
      <c r="M60" s="7" t="str">
        <f t="shared" ref="M60" si="25">IF($F59=M$24,M$26," ")</f>
        <v xml:space="preserve"> </v>
      </c>
      <c r="N60" s="7" t="str">
        <f t="shared" ref="N60" si="26">IF($F59=N$24,N$26," ")</f>
        <v xml:space="preserve"> </v>
      </c>
      <c r="O60" s="7" t="str">
        <f t="shared" ref="O60" si="27">IF($F59=O$24,O$26," ")</f>
        <v xml:space="preserve"> </v>
      </c>
      <c r="P60" s="7" t="str">
        <f t="shared" ref="P60" si="28">IF($F59=P$24,P$26," ")</f>
        <v xml:space="preserve"> </v>
      </c>
      <c r="Q60" s="7" t="str">
        <f t="shared" ref="Q60" si="29">IF($F59=Q$24,Q$26," ")</f>
        <v xml:space="preserve"> </v>
      </c>
      <c r="R60" s="7" t="str">
        <f t="shared" ref="R60" si="30">IF($F59=R$24,R$26," ")</f>
        <v xml:space="preserve"> </v>
      </c>
      <c r="S60" s="7" t="str">
        <f t="shared" ref="S60" si="31">IF($F59=S$24,S$26," ")</f>
        <v xml:space="preserve"> </v>
      </c>
      <c r="T60" s="7" t="str">
        <f t="shared" ref="T60" si="32">IF($F59=T$24,T$26," ")</f>
        <v xml:space="preserve"> </v>
      </c>
      <c r="U60" s="7" t="str">
        <f t="shared" ref="U60" si="33">IF($F59=U$24,U$26," ")</f>
        <v xml:space="preserve"> </v>
      </c>
      <c r="V60" s="7" t="str">
        <f t="shared" ref="V60" si="34">IF($F59=V$24,V$26," ")</f>
        <v xml:space="preserve"> </v>
      </c>
      <c r="W60" s="7" t="str">
        <f t="shared" ref="W60" si="35">IF($F59=W$24,W$26," ")</f>
        <v xml:space="preserve"> </v>
      </c>
      <c r="X60" s="7" t="str">
        <f t="shared" ref="X60" si="36">IF($F59=X$24,X$26," ")</f>
        <v xml:space="preserve"> </v>
      </c>
      <c r="Y60" s="7" t="str">
        <f t="shared" ref="Y60" si="37">IF($F59=Y$24,Y$26," ")</f>
        <v xml:space="preserve"> </v>
      </c>
      <c r="Z60" s="7" t="str">
        <f t="shared" ref="Z60" si="38">IF($F59=Z$24,Z$26," ")</f>
        <v xml:space="preserve"> </v>
      </c>
      <c r="AA60" s="7" t="str">
        <f t="shared" ref="AA60" si="39">IF($F59=AA$24,AA$26," ")</f>
        <v xml:space="preserve"> </v>
      </c>
      <c r="AB60" s="7" t="str">
        <f t="shared" ref="AB60" si="40">IF($F59=AB$24,AB$26," ")</f>
        <v xml:space="preserve"> </v>
      </c>
      <c r="AC60" s="7" t="str">
        <f t="shared" ref="AC60" si="41">IF($F59=AC$24,AC$26," ")</f>
        <v xml:space="preserve"> </v>
      </c>
      <c r="AD60" s="7" t="str">
        <f t="shared" ref="AD60" si="42">IF($F59=AD$24,AD$26," ")</f>
        <v xml:space="preserve"> </v>
      </c>
      <c r="AE60" s="7" t="str">
        <f t="shared" ref="AE60" si="43">IF($F59=AE$24,AE$26," ")</f>
        <v xml:space="preserve"> </v>
      </c>
      <c r="AF60" s="7" t="str">
        <f t="shared" ref="AF60" si="44">IF($F59=AF$24,AF$26," ")</f>
        <v xml:space="preserve"> </v>
      </c>
      <c r="AG60" s="7" t="str">
        <f t="shared" ref="AG60" si="45">IF($F59=AG$24,AG$26," ")</f>
        <v xml:space="preserve"> </v>
      </c>
      <c r="AH60" s="7" t="str">
        <f t="shared" ref="AH60" si="46">IF($F59=AH$24,AH$26," ")</f>
        <v xml:space="preserve"> </v>
      </c>
      <c r="AI60" s="7" t="str">
        <f t="shared" ref="AI60" si="47">IF($F59=AI$24,AI$26," ")</f>
        <v xml:space="preserve"> </v>
      </c>
      <c r="AJ60" s="7" t="str">
        <f t="shared" ref="AJ60" si="48">IF($F59=AJ$24,AJ$26," ")</f>
        <v xml:space="preserve"> </v>
      </c>
      <c r="AK60" s="7" t="str">
        <f t="shared" ref="AK60" si="49">IF($F59=AK$24,AK$26," ")</f>
        <v xml:space="preserve"> </v>
      </c>
      <c r="AL60" s="7" t="str">
        <f t="shared" ref="AL60" si="50">IF($F59=AL$24,AL$26," ")</f>
        <v xml:space="preserve"> </v>
      </c>
    </row>
    <row r="61" spans="3:38" x14ac:dyDescent="0.25">
      <c r="C61" s="1" t="s">
        <v>31</v>
      </c>
      <c r="F61" s="1">
        <f>SUM(I61:R61)</f>
        <v>1.1549999999999998</v>
      </c>
      <c r="I61" s="1">
        <f>$E$19*I56</f>
        <v>0.5774999999999999</v>
      </c>
      <c r="J61" s="1">
        <f t="shared" ref="J61:AL61" si="51">$E$19*J56</f>
        <v>0.38499999999999995</v>
      </c>
      <c r="K61" s="1">
        <f t="shared" si="51"/>
        <v>0.19249999999999998</v>
      </c>
      <c r="L61" s="1">
        <f t="shared" si="51"/>
        <v>0</v>
      </c>
      <c r="M61" s="1">
        <f t="shared" si="51"/>
        <v>0</v>
      </c>
      <c r="N61" s="1">
        <f t="shared" si="51"/>
        <v>0</v>
      </c>
      <c r="O61" s="1">
        <f t="shared" si="51"/>
        <v>0</v>
      </c>
      <c r="P61" s="1">
        <f t="shared" si="51"/>
        <v>0</v>
      </c>
      <c r="Q61" s="1">
        <f t="shared" si="51"/>
        <v>0</v>
      </c>
      <c r="R61" s="1">
        <f t="shared" si="51"/>
        <v>0</v>
      </c>
      <c r="S61" s="1">
        <f t="shared" si="51"/>
        <v>0</v>
      </c>
      <c r="T61" s="1">
        <f t="shared" si="51"/>
        <v>0</v>
      </c>
      <c r="U61" s="1">
        <f t="shared" si="51"/>
        <v>0</v>
      </c>
      <c r="V61" s="1">
        <f t="shared" si="51"/>
        <v>0</v>
      </c>
      <c r="W61" s="1">
        <f t="shared" si="51"/>
        <v>0</v>
      </c>
      <c r="X61" s="1">
        <f t="shared" si="51"/>
        <v>0</v>
      </c>
      <c r="Y61" s="1">
        <f t="shared" si="51"/>
        <v>0</v>
      </c>
      <c r="Z61" s="1">
        <f t="shared" si="51"/>
        <v>0</v>
      </c>
      <c r="AA61" s="1">
        <f t="shared" si="51"/>
        <v>0</v>
      </c>
      <c r="AB61" s="1">
        <f t="shared" si="51"/>
        <v>0</v>
      </c>
      <c r="AC61" s="1">
        <f t="shared" si="51"/>
        <v>0</v>
      </c>
      <c r="AD61" s="1">
        <f t="shared" si="51"/>
        <v>0</v>
      </c>
      <c r="AE61" s="1">
        <f t="shared" si="51"/>
        <v>0</v>
      </c>
      <c r="AF61" s="1">
        <f t="shared" si="51"/>
        <v>0</v>
      </c>
      <c r="AG61" s="1">
        <f t="shared" si="51"/>
        <v>0</v>
      </c>
      <c r="AH61" s="1">
        <f t="shared" si="51"/>
        <v>0</v>
      </c>
      <c r="AI61" s="1">
        <f t="shared" si="51"/>
        <v>0</v>
      </c>
      <c r="AJ61" s="1">
        <f t="shared" si="51"/>
        <v>0</v>
      </c>
      <c r="AK61" s="1">
        <f t="shared" si="51"/>
        <v>0</v>
      </c>
      <c r="AL61" s="1">
        <f t="shared" si="51"/>
        <v>0</v>
      </c>
    </row>
    <row r="62" spans="3:38" x14ac:dyDescent="0.25">
      <c r="C62" s="1" t="s">
        <v>32</v>
      </c>
      <c r="F62" s="1">
        <f>NPV(F60,I61:AL61)</f>
        <v>1.1526941510257191</v>
      </c>
    </row>
    <row r="63" spans="3:38" x14ac:dyDescent="0.25">
      <c r="C63" s="1" t="s">
        <v>33</v>
      </c>
      <c r="F63" s="1">
        <f>NPV(F56,I61:AL61)</f>
        <v>1.1355367065023219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3ED4-5CA8-4340-8535-F6C891E90390}">
  <dimension ref="H1:O18"/>
  <sheetViews>
    <sheetView showGridLines="0" topLeftCell="B1" zoomScale="170" zoomScaleNormal="170" workbookViewId="0">
      <selection activeCell="M26" sqref="M26"/>
    </sheetView>
  </sheetViews>
  <sheetFormatPr defaultRowHeight="15" x14ac:dyDescent="0.25"/>
  <cols>
    <col min="10" max="10" width="7.85546875" customWidth="1"/>
    <col min="11" max="11" width="8.140625" customWidth="1"/>
    <col min="14" max="14" width="11.28515625" customWidth="1"/>
    <col min="15" max="15" width="8.7109375" customWidth="1"/>
  </cols>
  <sheetData>
    <row r="1" spans="8:15" ht="15.75" customHeight="1" x14ac:dyDescent="0.25">
      <c r="I1" s="25"/>
    </row>
    <row r="2" spans="8:15" ht="15.75" customHeight="1" x14ac:dyDescent="0.25">
      <c r="I2" s="25"/>
    </row>
    <row r="3" spans="8:15" ht="15.75" customHeight="1" x14ac:dyDescent="0.25">
      <c r="I3" s="25"/>
    </row>
    <row r="4" spans="8:15" ht="15.75" customHeight="1" x14ac:dyDescent="0.25">
      <c r="I4" s="25"/>
    </row>
    <row r="5" spans="8:15" ht="15.75" customHeight="1" x14ac:dyDescent="0.25">
      <c r="I5" s="25"/>
    </row>
    <row r="6" spans="8:15" ht="15.75" customHeight="1" x14ac:dyDescent="0.25">
      <c r="I6" s="25"/>
    </row>
    <row r="7" spans="8:15" x14ac:dyDescent="0.25">
      <c r="H7" s="1"/>
      <c r="I7" s="1"/>
      <c r="J7" s="1"/>
      <c r="K7" s="1"/>
      <c r="L7" s="1"/>
      <c r="M7" s="1"/>
      <c r="N7" s="1"/>
      <c r="O7" s="1"/>
    </row>
    <row r="8" spans="8:15" x14ac:dyDescent="0.25">
      <c r="H8" s="1"/>
      <c r="I8" s="44" t="s">
        <v>78</v>
      </c>
      <c r="J8" s="1"/>
      <c r="K8" s="39" t="s">
        <v>70</v>
      </c>
      <c r="L8" s="39" t="s">
        <v>70</v>
      </c>
      <c r="M8" s="39" t="s">
        <v>70</v>
      </c>
      <c r="N8" s="39" t="s">
        <v>71</v>
      </c>
      <c r="O8" s="1"/>
    </row>
    <row r="9" spans="8:15" ht="12.75" customHeight="1" x14ac:dyDescent="0.25">
      <c r="H9" s="1"/>
      <c r="I9" s="31" t="s">
        <v>79</v>
      </c>
      <c r="J9" s="1"/>
      <c r="K9" s="39" t="s">
        <v>62</v>
      </c>
      <c r="L9" s="39" t="s">
        <v>69</v>
      </c>
      <c r="M9" s="39" t="s">
        <v>65</v>
      </c>
      <c r="N9" s="39" t="s">
        <v>67</v>
      </c>
      <c r="O9" s="1"/>
    </row>
    <row r="10" spans="8:15" ht="12.75" customHeight="1" x14ac:dyDescent="0.25">
      <c r="H10" s="1"/>
      <c r="I10" s="1"/>
      <c r="J10" s="1"/>
      <c r="K10" s="40" t="s">
        <v>63</v>
      </c>
      <c r="L10" s="40" t="s">
        <v>64</v>
      </c>
      <c r="M10" s="40" t="s">
        <v>66</v>
      </c>
      <c r="N10" s="40" t="s">
        <v>68</v>
      </c>
      <c r="O10" s="1"/>
    </row>
    <row r="11" spans="8:15" x14ac:dyDescent="0.25">
      <c r="H11" s="1"/>
      <c r="I11" s="31" t="s">
        <v>77</v>
      </c>
      <c r="J11" s="1"/>
      <c r="K11" s="32">
        <v>3</v>
      </c>
      <c r="L11" s="32">
        <v>3</v>
      </c>
      <c r="M11" s="32">
        <v>3</v>
      </c>
      <c r="N11" s="32">
        <v>3</v>
      </c>
      <c r="O11" s="1"/>
    </row>
    <row r="12" spans="8:15" x14ac:dyDescent="0.25">
      <c r="H12" s="1"/>
      <c r="I12" s="42" t="s">
        <v>75</v>
      </c>
      <c r="J12" s="1"/>
      <c r="K12" s="32">
        <v>2</v>
      </c>
      <c r="L12" s="32">
        <v>2</v>
      </c>
      <c r="M12" s="32">
        <v>2</v>
      </c>
      <c r="N12" s="32">
        <v>2</v>
      </c>
      <c r="O12" s="1"/>
    </row>
    <row r="13" spans="8:15" x14ac:dyDescent="0.25">
      <c r="H13" s="1"/>
      <c r="I13" s="42" t="s">
        <v>76</v>
      </c>
      <c r="J13" s="1"/>
      <c r="K13" s="34">
        <v>2.487499999999998E-2</v>
      </c>
      <c r="L13" s="34">
        <v>5.875E-3</v>
      </c>
      <c r="M13" s="34">
        <v>1.1999999999999999E-3</v>
      </c>
      <c r="N13" s="34">
        <v>5.875E-3</v>
      </c>
      <c r="O13" s="1"/>
    </row>
    <row r="14" spans="8:15" x14ac:dyDescent="0.25">
      <c r="H14" s="1"/>
      <c r="I14" s="42" t="s">
        <v>80</v>
      </c>
      <c r="J14" s="1"/>
      <c r="K14" s="43">
        <v>22.949092643148312</v>
      </c>
      <c r="L14" s="43">
        <v>3.9870243578767677</v>
      </c>
      <c r="M14" s="43">
        <v>-0.67864244389401529</v>
      </c>
      <c r="N14" s="43">
        <v>-1.9583333333333299</v>
      </c>
      <c r="O14" s="1"/>
    </row>
    <row r="15" spans="8:15" x14ac:dyDescent="0.25">
      <c r="H15" s="1"/>
      <c r="I15" s="42" t="s">
        <v>72</v>
      </c>
      <c r="J15" s="1"/>
      <c r="K15" s="39" t="s">
        <v>73</v>
      </c>
      <c r="L15" s="39" t="s">
        <v>73</v>
      </c>
      <c r="M15" s="39" t="s">
        <v>73</v>
      </c>
      <c r="N15" s="39" t="s">
        <v>74</v>
      </c>
      <c r="O15" s="1"/>
    </row>
    <row r="16" spans="8:15" x14ac:dyDescent="0.25">
      <c r="H16" s="1"/>
      <c r="I16" s="42" t="s">
        <v>82</v>
      </c>
      <c r="J16" s="1"/>
      <c r="K16" s="39">
        <f>K14-$N$14</f>
        <v>24.90742597648164</v>
      </c>
      <c r="L16" s="39">
        <f>L14-$N$14</f>
        <v>5.9453576912100976</v>
      </c>
      <c r="M16" s="39">
        <f>M14-$N$14</f>
        <v>1.2796908894393146</v>
      </c>
      <c r="N16" s="41" t="s">
        <v>61</v>
      </c>
      <c r="O16" s="1"/>
    </row>
    <row r="17" spans="8:15" x14ac:dyDescent="0.25">
      <c r="H17" s="1"/>
      <c r="I17" s="45" t="s">
        <v>81</v>
      </c>
      <c r="J17" s="1"/>
      <c r="K17" s="1"/>
      <c r="L17" s="1"/>
      <c r="M17" s="1"/>
      <c r="N17" s="1"/>
      <c r="O17" s="1"/>
    </row>
    <row r="18" spans="8:15" x14ac:dyDescent="0.25">
      <c r="H18" s="1"/>
      <c r="I18" s="1"/>
      <c r="J18" s="1"/>
      <c r="K18" s="1"/>
      <c r="L18" s="1"/>
      <c r="M18" s="1"/>
      <c r="N18" s="1"/>
      <c r="O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MLF 3Y Port</vt:lpstr>
      <vt:lpstr>Tax Sub 3Y Port</vt:lpstr>
      <vt:lpstr>Compare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2020-09-21T13:34:10Z</dcterms:created>
  <dcterms:modified xsi:type="dcterms:W3CDTF">2020-09-27T23:09:18Z</dcterms:modified>
</cp:coreProperties>
</file>