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n Ryan\Documents\"/>
    </mc:Choice>
  </mc:AlternateContent>
  <xr:revisionPtr revIDLastSave="0" documentId="8_{169C8F4D-3DA9-4CDA-B17B-707CB5569611}" xr6:coauthVersionLast="45" xr6:coauthVersionMax="45" xr10:uidLastSave="{00000000-0000-0000-0000-000000000000}"/>
  <bookViews>
    <workbookView xWindow="-120" yWindow="-120" windowWidth="29040" windowHeight="15840" xr2:uid="{6E0224BC-2A88-4D7C-8D80-0C211B82B69C}"/>
  </bookViews>
  <sheets>
    <sheet name="Compare" sheetId="10" r:id="rId1"/>
    <sheet name="Comp Bond" sheetId="3" r:id="rId2"/>
    <sheet name="WBond" sheetId="9" r:id="rId3"/>
    <sheet name="WLoan" sheetId="4" r:id="rId4"/>
    <sheet name="Amort Alloc" sheetId="8" r:id="rId5"/>
    <sheet name="Rate Input" sheetId="1" r:id="rId6"/>
    <sheet name="Rates Extrap" sheetId="2" r:id="rId7"/>
    <sheet name="Cases 55 vs 35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0" l="1"/>
  <c r="Q31" i="13"/>
  <c r="Q30" i="13"/>
  <c r="Q28" i="13"/>
  <c r="Q27" i="13"/>
  <c r="Q26" i="13"/>
  <c r="Q24" i="13"/>
  <c r="Q12" i="13"/>
  <c r="Q11" i="13"/>
  <c r="Q10" i="13"/>
  <c r="Q21" i="13"/>
  <c r="Q20" i="13"/>
  <c r="Q19" i="13"/>
  <c r="Q18" i="13"/>
  <c r="Q9" i="13"/>
  <c r="B15" i="8" l="1"/>
  <c r="B8" i="8"/>
  <c r="B7" i="8"/>
  <c r="B6" i="8"/>
  <c r="D98" i="9" s="1"/>
  <c r="BQ32" i="10"/>
  <c r="BP32" i="10"/>
  <c r="BO32" i="10"/>
  <c r="BN32" i="10"/>
  <c r="BM32" i="10"/>
  <c r="BL32" i="10"/>
  <c r="BK32" i="10"/>
  <c r="BJ32" i="10"/>
  <c r="BI32" i="10"/>
  <c r="BH32" i="10"/>
  <c r="BG32" i="10"/>
  <c r="BF32" i="10"/>
  <c r="BE32" i="10"/>
  <c r="BD32" i="10"/>
  <c r="BC32" i="10"/>
  <c r="BB32" i="10"/>
  <c r="BA32" i="10"/>
  <c r="AZ32" i="10"/>
  <c r="AY32" i="10"/>
  <c r="AX32" i="10"/>
  <c r="AW32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J27" i="10"/>
  <c r="K27" i="10" s="1"/>
  <c r="L27" i="10" s="1"/>
  <c r="M27" i="10" s="1"/>
  <c r="N27" i="10" s="1"/>
  <c r="O27" i="10" s="1"/>
  <c r="P27" i="10" s="1"/>
  <c r="Q27" i="10" s="1"/>
  <c r="R27" i="10" s="1"/>
  <c r="S27" i="10" s="1"/>
  <c r="T27" i="10" s="1"/>
  <c r="U27" i="10" s="1"/>
  <c r="V27" i="10" s="1"/>
  <c r="W27" i="10" s="1"/>
  <c r="X27" i="10" s="1"/>
  <c r="Y27" i="10" s="1"/>
  <c r="Z27" i="10" s="1"/>
  <c r="AA27" i="10" s="1"/>
  <c r="AB27" i="10" s="1"/>
  <c r="AC27" i="10" s="1"/>
  <c r="AD27" i="10" s="1"/>
  <c r="AE27" i="10" s="1"/>
  <c r="I42" i="4"/>
  <c r="H42" i="4"/>
  <c r="D8" i="4"/>
  <c r="D99" i="9"/>
  <c r="J116" i="9"/>
  <c r="K116" i="9" s="1"/>
  <c r="L116" i="9" s="1"/>
  <c r="M116" i="9" s="1"/>
  <c r="N116" i="9" s="1"/>
  <c r="O116" i="9" s="1"/>
  <c r="P116" i="9" s="1"/>
  <c r="Q116" i="9" s="1"/>
  <c r="R116" i="9" s="1"/>
  <c r="S116" i="9" s="1"/>
  <c r="T116" i="9" s="1"/>
  <c r="U116" i="9" s="1"/>
  <c r="V116" i="9" s="1"/>
  <c r="W116" i="9" s="1"/>
  <c r="X116" i="9" s="1"/>
  <c r="Y116" i="9" s="1"/>
  <c r="Z116" i="9" s="1"/>
  <c r="AA116" i="9" s="1"/>
  <c r="AB116" i="9" s="1"/>
  <c r="AC116" i="9" s="1"/>
  <c r="AD116" i="9" s="1"/>
  <c r="AE116" i="9" s="1"/>
  <c r="AF116" i="9" s="1"/>
  <c r="AG116" i="9" s="1"/>
  <c r="AH116" i="9" s="1"/>
  <c r="AI116" i="9" s="1"/>
  <c r="AJ116" i="9" s="1"/>
  <c r="AK116" i="9" s="1"/>
  <c r="AL116" i="9" s="1"/>
  <c r="AM116" i="9" s="1"/>
  <c r="AN116" i="9" s="1"/>
  <c r="AO116" i="9" s="1"/>
  <c r="AP116" i="9" s="1"/>
  <c r="AQ116" i="9" s="1"/>
  <c r="AR116" i="9" s="1"/>
  <c r="AS116" i="9" s="1"/>
  <c r="AT116" i="9" s="1"/>
  <c r="AU116" i="9" s="1"/>
  <c r="AV116" i="9" s="1"/>
  <c r="AW116" i="9" s="1"/>
  <c r="AX116" i="9" s="1"/>
  <c r="AY116" i="9" s="1"/>
  <c r="AZ116" i="9" s="1"/>
  <c r="BA116" i="9" s="1"/>
  <c r="BB116" i="9" s="1"/>
  <c r="BC116" i="9" s="1"/>
  <c r="BD116" i="9" s="1"/>
  <c r="BE116" i="9" s="1"/>
  <c r="BF116" i="9" s="1"/>
  <c r="BG116" i="9" s="1"/>
  <c r="BH116" i="9" s="1"/>
  <c r="BI116" i="9" s="1"/>
  <c r="BJ116" i="9" s="1"/>
  <c r="BK116" i="9" s="1"/>
  <c r="BL116" i="9" s="1"/>
  <c r="BM116" i="9" s="1"/>
  <c r="BN116" i="9" s="1"/>
  <c r="BO116" i="9" s="1"/>
  <c r="BP116" i="9" s="1"/>
  <c r="BQ116" i="9" s="1"/>
  <c r="A105" i="9"/>
  <c r="A106" i="9" s="1"/>
  <c r="A107" i="9" s="1"/>
  <c r="A108" i="9" s="1"/>
  <c r="A109" i="9" s="1"/>
  <c r="A110" i="9" s="1"/>
  <c r="A111" i="9" s="1"/>
  <c r="A112" i="9" s="1"/>
  <c r="A113" i="9" s="1"/>
  <c r="J96" i="9"/>
  <c r="K96" i="9" s="1"/>
  <c r="L96" i="9" s="1"/>
  <c r="M96" i="9" s="1"/>
  <c r="A30" i="9"/>
  <c r="J27" i="9"/>
  <c r="K27" i="9" s="1"/>
  <c r="K29" i="9" s="1"/>
  <c r="E26" i="9"/>
  <c r="B2" i="9"/>
  <c r="T116" i="3"/>
  <c r="U116" i="3" s="1"/>
  <c r="V116" i="3" s="1"/>
  <c r="W116" i="3" s="1"/>
  <c r="X116" i="3" s="1"/>
  <c r="Y116" i="3" s="1"/>
  <c r="Z116" i="3" s="1"/>
  <c r="AA116" i="3" s="1"/>
  <c r="AB116" i="3" s="1"/>
  <c r="AC116" i="3" s="1"/>
  <c r="AD116" i="3" s="1"/>
  <c r="AE116" i="3" s="1"/>
  <c r="AF116" i="3" s="1"/>
  <c r="AG116" i="3" s="1"/>
  <c r="AH116" i="3" s="1"/>
  <c r="AI116" i="3" s="1"/>
  <c r="AJ116" i="3" s="1"/>
  <c r="AK116" i="3" s="1"/>
  <c r="AL116" i="3" s="1"/>
  <c r="AM116" i="3" s="1"/>
  <c r="AN116" i="3" s="1"/>
  <c r="AO116" i="3" s="1"/>
  <c r="AP116" i="3" s="1"/>
  <c r="AQ116" i="3" s="1"/>
  <c r="AR116" i="3" s="1"/>
  <c r="AS116" i="3" s="1"/>
  <c r="AT116" i="3" s="1"/>
  <c r="AU116" i="3" s="1"/>
  <c r="AV116" i="3" s="1"/>
  <c r="AW116" i="3" s="1"/>
  <c r="AX116" i="3" s="1"/>
  <c r="AY116" i="3" s="1"/>
  <c r="AZ116" i="3" s="1"/>
  <c r="BA116" i="3" s="1"/>
  <c r="BB116" i="3" s="1"/>
  <c r="BC116" i="3" s="1"/>
  <c r="BD116" i="3" s="1"/>
  <c r="BE116" i="3" s="1"/>
  <c r="BF116" i="3" s="1"/>
  <c r="BG116" i="3" s="1"/>
  <c r="BH116" i="3" s="1"/>
  <c r="BI116" i="3" s="1"/>
  <c r="BJ116" i="3" s="1"/>
  <c r="BK116" i="3" s="1"/>
  <c r="BL116" i="3" s="1"/>
  <c r="BM116" i="3" s="1"/>
  <c r="BN116" i="3" s="1"/>
  <c r="BO116" i="3" s="1"/>
  <c r="BP116" i="3" s="1"/>
  <c r="BQ116" i="3" s="1"/>
  <c r="J116" i="3"/>
  <c r="K116" i="3" s="1"/>
  <c r="L116" i="3" s="1"/>
  <c r="M116" i="3" s="1"/>
  <c r="N116" i="3" s="1"/>
  <c r="O116" i="3" s="1"/>
  <c r="P116" i="3" s="1"/>
  <c r="Q116" i="3" s="1"/>
  <c r="R116" i="3" s="1"/>
  <c r="S116" i="3" s="1"/>
  <c r="K99" i="9" l="1"/>
  <c r="AF27" i="10"/>
  <c r="AG27" i="10" s="1"/>
  <c r="AH27" i="10" s="1"/>
  <c r="AI27" i="10" s="1"/>
  <c r="AJ27" i="10" s="1"/>
  <c r="AK27" i="10" s="1"/>
  <c r="AL27" i="10" s="1"/>
  <c r="AM27" i="10" s="1"/>
  <c r="AN27" i="10" s="1"/>
  <c r="AO27" i="10" s="1"/>
  <c r="AP27" i="10" s="1"/>
  <c r="AQ27" i="10" s="1"/>
  <c r="J99" i="9"/>
  <c r="A31" i="9"/>
  <c r="L27" i="9"/>
  <c r="L99" i="9"/>
  <c r="M99" i="9"/>
  <c r="N96" i="9"/>
  <c r="A105" i="3"/>
  <c r="A106" i="3" s="1"/>
  <c r="A107" i="3" s="1"/>
  <c r="A108" i="3" s="1"/>
  <c r="A109" i="3" s="1"/>
  <c r="A110" i="3" s="1"/>
  <c r="A111" i="3" s="1"/>
  <c r="A112" i="3" s="1"/>
  <c r="A113" i="3" s="1"/>
  <c r="D99" i="3"/>
  <c r="D98" i="3"/>
  <c r="J96" i="3"/>
  <c r="K96" i="3" s="1"/>
  <c r="L96" i="3" s="1"/>
  <c r="M96" i="3" s="1"/>
  <c r="N96" i="3" s="1"/>
  <c r="O96" i="3" s="1"/>
  <c r="P96" i="3" s="1"/>
  <c r="Q96" i="3" s="1"/>
  <c r="R96" i="3" s="1"/>
  <c r="S96" i="3" s="1"/>
  <c r="AR27" i="10" l="1"/>
  <c r="AS27" i="10" s="1"/>
  <c r="AT27" i="10" s="1"/>
  <c r="A32" i="9"/>
  <c r="O96" i="9"/>
  <c r="N99" i="9"/>
  <c r="M27" i="9"/>
  <c r="L29" i="9"/>
  <c r="L30" i="9"/>
  <c r="R99" i="3"/>
  <c r="M99" i="3"/>
  <c r="M30" i="4" s="1"/>
  <c r="Q99" i="3"/>
  <c r="K99" i="3"/>
  <c r="K30" i="4" s="1"/>
  <c r="O99" i="3"/>
  <c r="S99" i="3"/>
  <c r="L99" i="3"/>
  <c r="L30" i="4" s="1"/>
  <c r="P99" i="3"/>
  <c r="J99" i="3"/>
  <c r="J30" i="4" s="1"/>
  <c r="N99" i="3"/>
  <c r="N30" i="4" l="1"/>
  <c r="AU27" i="10"/>
  <c r="P96" i="9"/>
  <c r="O99" i="9"/>
  <c r="O30" i="4" s="1"/>
  <c r="N27" i="9"/>
  <c r="M29" i="9"/>
  <c r="M30" i="9"/>
  <c r="M31" i="9"/>
  <c r="A33" i="9"/>
  <c r="N32" i="9"/>
  <c r="K21" i="8"/>
  <c r="H21" i="8"/>
  <c r="N21" i="8" s="1"/>
  <c r="B10" i="8"/>
  <c r="B9" i="8"/>
  <c r="B21" i="8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C80" i="8" l="1"/>
  <c r="E21" i="8"/>
  <c r="F21" i="8" s="1"/>
  <c r="B29" i="3" s="1"/>
  <c r="D29" i="3" s="1"/>
  <c r="J92" i="3" s="1"/>
  <c r="AV27" i="10"/>
  <c r="I80" i="8"/>
  <c r="BK83" i="8"/>
  <c r="A34" i="9"/>
  <c r="P99" i="9"/>
  <c r="P30" i="4" s="1"/>
  <c r="Q96" i="9"/>
  <c r="O27" i="9"/>
  <c r="N29" i="9"/>
  <c r="N30" i="9"/>
  <c r="N31" i="9"/>
  <c r="L80" i="8"/>
  <c r="C35" i="8"/>
  <c r="R83" i="8" s="1"/>
  <c r="C23" i="8"/>
  <c r="C39" i="8"/>
  <c r="V83" i="8" s="1"/>
  <c r="C27" i="8"/>
  <c r="J83" i="8" s="1"/>
  <c r="C31" i="8"/>
  <c r="C21" i="8"/>
  <c r="C25" i="8"/>
  <c r="C29" i="8"/>
  <c r="L83" i="8" s="1"/>
  <c r="C33" i="8"/>
  <c r="C37" i="8"/>
  <c r="T83" i="8" s="1"/>
  <c r="C41" i="8"/>
  <c r="X83" i="8" s="1"/>
  <c r="C45" i="8"/>
  <c r="AB83" i="8" s="1"/>
  <c r="C49" i="8"/>
  <c r="AF83" i="8" s="1"/>
  <c r="C53" i="8"/>
  <c r="AJ83" i="8" s="1"/>
  <c r="C57" i="8"/>
  <c r="AN83" i="8" s="1"/>
  <c r="C61" i="8"/>
  <c r="AR83" i="8" s="1"/>
  <c r="C65" i="8"/>
  <c r="AV83" i="8" s="1"/>
  <c r="C69" i="8"/>
  <c r="AZ83" i="8" s="1"/>
  <c r="C73" i="8"/>
  <c r="BD83" i="8" s="1"/>
  <c r="C77" i="8"/>
  <c r="BH83" i="8" s="1"/>
  <c r="C22" i="8"/>
  <c r="C26" i="8"/>
  <c r="I83" i="8" s="1"/>
  <c r="C30" i="8"/>
  <c r="M83" i="8" s="1"/>
  <c r="C34" i="8"/>
  <c r="C38" i="8"/>
  <c r="U83" i="8" s="1"/>
  <c r="C42" i="8"/>
  <c r="Y83" i="8" s="1"/>
  <c r="C46" i="8"/>
  <c r="AC83" i="8" s="1"/>
  <c r="C50" i="8"/>
  <c r="AG83" i="8" s="1"/>
  <c r="C54" i="8"/>
  <c r="AK83" i="8" s="1"/>
  <c r="C58" i="8"/>
  <c r="AO83" i="8" s="1"/>
  <c r="C62" i="8"/>
  <c r="AS83" i="8" s="1"/>
  <c r="C66" i="8"/>
  <c r="AW83" i="8" s="1"/>
  <c r="C70" i="8"/>
  <c r="BA83" i="8" s="1"/>
  <c r="C74" i="8"/>
  <c r="BE83" i="8" s="1"/>
  <c r="C78" i="8"/>
  <c r="BI83" i="8" s="1"/>
  <c r="C43" i="8"/>
  <c r="Z83" i="8" s="1"/>
  <c r="C47" i="8"/>
  <c r="AD83" i="8" s="1"/>
  <c r="C51" i="8"/>
  <c r="AH83" i="8" s="1"/>
  <c r="C55" i="8"/>
  <c r="AL83" i="8" s="1"/>
  <c r="C59" i="8"/>
  <c r="AP83" i="8" s="1"/>
  <c r="C63" i="8"/>
  <c r="AT83" i="8" s="1"/>
  <c r="C67" i="8"/>
  <c r="AX83" i="8" s="1"/>
  <c r="C71" i="8"/>
  <c r="BB83" i="8" s="1"/>
  <c r="C75" i="8"/>
  <c r="BF83" i="8" s="1"/>
  <c r="C79" i="8"/>
  <c r="BJ83" i="8" s="1"/>
  <c r="C24" i="8"/>
  <c r="C28" i="8"/>
  <c r="K83" i="8" s="1"/>
  <c r="C32" i="8"/>
  <c r="C36" i="8"/>
  <c r="S83" i="8" s="1"/>
  <c r="C40" i="8"/>
  <c r="W83" i="8" s="1"/>
  <c r="C44" i="8"/>
  <c r="AA83" i="8" s="1"/>
  <c r="C48" i="8"/>
  <c r="AE83" i="8" s="1"/>
  <c r="C52" i="8"/>
  <c r="AI83" i="8" s="1"/>
  <c r="C56" i="8"/>
  <c r="AM83" i="8" s="1"/>
  <c r="C60" i="8"/>
  <c r="AQ83" i="8" s="1"/>
  <c r="C64" i="8"/>
  <c r="AU83" i="8" s="1"/>
  <c r="C68" i="8"/>
  <c r="AY83" i="8" s="1"/>
  <c r="C72" i="8"/>
  <c r="BC83" i="8" s="1"/>
  <c r="C76" i="8"/>
  <c r="BG83" i="8" s="1"/>
  <c r="Q25" i="4" l="1"/>
  <c r="Q25" i="10"/>
  <c r="BO25" i="4"/>
  <c r="BO25" i="10"/>
  <c r="S25" i="4"/>
  <c r="S25" i="10"/>
  <c r="AX25" i="4"/>
  <c r="AX25" i="10"/>
  <c r="R25" i="4"/>
  <c r="R25" i="10"/>
  <c r="AB25" i="4"/>
  <c r="AB25" i="10"/>
  <c r="BI25" i="4"/>
  <c r="BI25" i="10"/>
  <c r="AS25" i="4"/>
  <c r="AS25" i="10"/>
  <c r="AC25" i="4"/>
  <c r="AC25" i="10"/>
  <c r="BD25" i="4"/>
  <c r="BD25" i="10"/>
  <c r="AN25" i="4"/>
  <c r="AN25" i="10"/>
  <c r="BK25" i="4"/>
  <c r="BK25" i="10"/>
  <c r="AU25" i="4"/>
  <c r="AU25" i="10"/>
  <c r="AE25" i="4"/>
  <c r="AE25" i="10"/>
  <c r="O25" i="4"/>
  <c r="O25" i="10"/>
  <c r="BJ25" i="4"/>
  <c r="BJ25" i="10"/>
  <c r="AT25" i="4"/>
  <c r="AT25" i="10"/>
  <c r="AD25" i="4"/>
  <c r="AD25" i="10"/>
  <c r="BQ25" i="4"/>
  <c r="BQ25" i="10"/>
  <c r="AW25" i="4"/>
  <c r="AW25" i="10"/>
  <c r="BH25" i="4"/>
  <c r="BH25" i="10"/>
  <c r="AY25" i="4"/>
  <c r="AY25" i="10"/>
  <c r="BE25" i="4"/>
  <c r="BE25" i="10"/>
  <c r="Y25" i="4"/>
  <c r="Y25" i="10"/>
  <c r="BP25" i="4"/>
  <c r="BP25" i="10"/>
  <c r="AZ25" i="4"/>
  <c r="AZ25" i="10"/>
  <c r="AJ25" i="4"/>
  <c r="AJ25" i="10"/>
  <c r="BG25" i="4"/>
  <c r="BG25" i="10"/>
  <c r="AQ25" i="4"/>
  <c r="AQ25" i="10"/>
  <c r="AA25" i="4"/>
  <c r="AA25" i="10"/>
  <c r="BF25" i="4"/>
  <c r="BF25" i="10"/>
  <c r="AP25" i="4"/>
  <c r="AP25" i="10"/>
  <c r="Z25" i="4"/>
  <c r="Z25" i="10"/>
  <c r="X25" i="4"/>
  <c r="X25" i="10"/>
  <c r="BM25" i="4"/>
  <c r="BM25" i="10"/>
  <c r="AG25" i="4"/>
  <c r="AG25" i="10"/>
  <c r="AR25" i="4"/>
  <c r="AR25" i="10"/>
  <c r="AI25" i="4"/>
  <c r="AI25" i="10"/>
  <c r="BN25" i="4"/>
  <c r="BN25" i="10"/>
  <c r="AH25" i="4"/>
  <c r="AH25" i="10"/>
  <c r="AO25" i="4"/>
  <c r="AO25" i="10"/>
  <c r="BA25" i="4"/>
  <c r="BA25" i="10"/>
  <c r="AK25" i="4"/>
  <c r="AK25" i="10"/>
  <c r="BL25" i="4"/>
  <c r="BL25" i="10"/>
  <c r="AV25" i="4"/>
  <c r="AV25" i="10"/>
  <c r="AF25" i="4"/>
  <c r="AF25" i="10"/>
  <c r="BC25" i="4"/>
  <c r="BC25" i="10"/>
  <c r="AM25" i="4"/>
  <c r="AM25" i="10"/>
  <c r="BB25" i="4"/>
  <c r="BB25" i="10"/>
  <c r="AL25" i="4"/>
  <c r="AL25" i="10"/>
  <c r="P25" i="4"/>
  <c r="P25" i="10"/>
  <c r="AW27" i="10"/>
  <c r="O80" i="8"/>
  <c r="G83" i="8"/>
  <c r="H83" i="8"/>
  <c r="F83" i="8"/>
  <c r="E83" i="8"/>
  <c r="L21" i="8"/>
  <c r="D83" i="8"/>
  <c r="L31" i="8"/>
  <c r="N83" i="8"/>
  <c r="L32" i="8"/>
  <c r="O83" i="8"/>
  <c r="L34" i="8"/>
  <c r="Q83" i="8"/>
  <c r="L33" i="8"/>
  <c r="P83" i="8"/>
  <c r="O29" i="9"/>
  <c r="P27" i="9"/>
  <c r="P34" i="9" s="1"/>
  <c r="O30" i="9"/>
  <c r="O31" i="9"/>
  <c r="O32" i="9"/>
  <c r="A35" i="9"/>
  <c r="Q99" i="9"/>
  <c r="Q30" i="4" s="1"/>
  <c r="R96" i="9"/>
  <c r="O33" i="9"/>
  <c r="L28" i="8"/>
  <c r="L30" i="8"/>
  <c r="L29" i="8"/>
  <c r="L27" i="8"/>
  <c r="L26" i="8"/>
  <c r="I72" i="8"/>
  <c r="L72" i="8"/>
  <c r="L40" i="8"/>
  <c r="L67" i="8"/>
  <c r="I74" i="8"/>
  <c r="L74" i="8"/>
  <c r="I57" i="8"/>
  <c r="L57" i="8"/>
  <c r="L25" i="8"/>
  <c r="I68" i="8"/>
  <c r="L68" i="8"/>
  <c r="I52" i="8"/>
  <c r="L52" i="8"/>
  <c r="L36" i="8"/>
  <c r="I79" i="8"/>
  <c r="L79" i="8"/>
  <c r="L63" i="8"/>
  <c r="L47" i="8"/>
  <c r="I70" i="8"/>
  <c r="L70" i="8"/>
  <c r="I54" i="8"/>
  <c r="L54" i="8"/>
  <c r="L38" i="8"/>
  <c r="I22" i="8"/>
  <c r="L22" i="8"/>
  <c r="I69" i="8"/>
  <c r="L69" i="8"/>
  <c r="I53" i="8"/>
  <c r="L53" i="8"/>
  <c r="L37" i="8"/>
  <c r="L23" i="8"/>
  <c r="I76" i="8"/>
  <c r="L76" i="8"/>
  <c r="I56" i="8"/>
  <c r="L56" i="8"/>
  <c r="L24" i="8"/>
  <c r="L51" i="8"/>
  <c r="I58" i="8"/>
  <c r="L58" i="8"/>
  <c r="L42" i="8"/>
  <c r="I73" i="8"/>
  <c r="L73" i="8"/>
  <c r="L41" i="8"/>
  <c r="L39" i="8"/>
  <c r="L64" i="8"/>
  <c r="L48" i="8"/>
  <c r="I75" i="8"/>
  <c r="L75" i="8"/>
  <c r="I59" i="8"/>
  <c r="L59" i="8"/>
  <c r="L43" i="8"/>
  <c r="L66" i="8"/>
  <c r="L50" i="8"/>
  <c r="L65" i="8"/>
  <c r="L49" i="8"/>
  <c r="L35" i="8"/>
  <c r="I60" i="8"/>
  <c r="L60" i="8"/>
  <c r="I44" i="8"/>
  <c r="L44" i="8"/>
  <c r="I71" i="8"/>
  <c r="L71" i="8"/>
  <c r="I55" i="8"/>
  <c r="L55" i="8"/>
  <c r="I78" i="8"/>
  <c r="L78" i="8"/>
  <c r="L62" i="8"/>
  <c r="L46" i="8"/>
  <c r="I77" i="8"/>
  <c r="L77" i="8"/>
  <c r="L61" i="8"/>
  <c r="L45" i="8"/>
  <c r="K22" i="8" l="1"/>
  <c r="T25" i="4"/>
  <c r="T25" i="10"/>
  <c r="V25" i="4"/>
  <c r="V25" i="10"/>
  <c r="U25" i="4"/>
  <c r="U25" i="10"/>
  <c r="J25" i="4"/>
  <c r="J25" i="10"/>
  <c r="L25" i="4"/>
  <c r="L25" i="10"/>
  <c r="M25" i="4"/>
  <c r="M25" i="10"/>
  <c r="W25" i="4"/>
  <c r="W25" i="10"/>
  <c r="K25" i="4"/>
  <c r="K25" i="10"/>
  <c r="N25" i="4"/>
  <c r="N25" i="10"/>
  <c r="AX27" i="10"/>
  <c r="P29" i="9"/>
  <c r="Q27" i="9"/>
  <c r="P30" i="9"/>
  <c r="P31" i="9"/>
  <c r="P32" i="9"/>
  <c r="P33" i="9"/>
  <c r="S96" i="9"/>
  <c r="R99" i="9"/>
  <c r="R30" i="4" s="1"/>
  <c r="A36" i="9"/>
  <c r="O72" i="8"/>
  <c r="O73" i="8"/>
  <c r="O58" i="8"/>
  <c r="O76" i="8"/>
  <c r="O70" i="8"/>
  <c r="O69" i="8"/>
  <c r="O74" i="8"/>
  <c r="O59" i="8"/>
  <c r="O68" i="8"/>
  <c r="O57" i="8"/>
  <c r="O55" i="8"/>
  <c r="O44" i="8"/>
  <c r="O22" i="8"/>
  <c r="O78" i="8"/>
  <c r="O71" i="8"/>
  <c r="O75" i="8"/>
  <c r="O77" i="8"/>
  <c r="O60" i="8"/>
  <c r="O56" i="8"/>
  <c r="O53" i="8"/>
  <c r="K23" i="8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50" i="8" s="1"/>
  <c r="K51" i="8" s="1"/>
  <c r="K52" i="8" s="1"/>
  <c r="K53" i="8" s="1"/>
  <c r="K54" i="8" s="1"/>
  <c r="K55" i="8" s="1"/>
  <c r="K56" i="8" s="1"/>
  <c r="K57" i="8" s="1"/>
  <c r="K58" i="8" s="1"/>
  <c r="K59" i="8" s="1"/>
  <c r="K60" i="8" s="1"/>
  <c r="K61" i="8" s="1"/>
  <c r="K62" i="8" s="1"/>
  <c r="K63" i="8" s="1"/>
  <c r="K64" i="8" s="1"/>
  <c r="K65" i="8" s="1"/>
  <c r="K66" i="8" s="1"/>
  <c r="K67" i="8" s="1"/>
  <c r="K68" i="8" s="1"/>
  <c r="K69" i="8" s="1"/>
  <c r="K70" i="8" s="1"/>
  <c r="K71" i="8" s="1"/>
  <c r="K72" i="8" s="1"/>
  <c r="K73" i="8" s="1"/>
  <c r="K74" i="8" s="1"/>
  <c r="K75" i="8" s="1"/>
  <c r="K76" i="8" s="1"/>
  <c r="K77" i="8" s="1"/>
  <c r="K78" i="8" s="1"/>
  <c r="K79" i="8" s="1"/>
  <c r="K80" i="8" s="1"/>
  <c r="O54" i="8"/>
  <c r="O79" i="8"/>
  <c r="O52" i="8"/>
  <c r="AY27" i="10" l="1"/>
  <c r="S99" i="9"/>
  <c r="S30" i="4" s="1"/>
  <c r="R27" i="9"/>
  <c r="Q29" i="9"/>
  <c r="Q30" i="9"/>
  <c r="Q31" i="9"/>
  <c r="Q32" i="9"/>
  <c r="Q33" i="9"/>
  <c r="Q34" i="9"/>
  <c r="Q35" i="9"/>
  <c r="A37" i="9"/>
  <c r="R36" i="9"/>
  <c r="I30" i="4" l="1"/>
  <c r="AZ27" i="10"/>
  <c r="A38" i="9"/>
  <c r="S27" i="9"/>
  <c r="R29" i="9"/>
  <c r="R30" i="9"/>
  <c r="R31" i="9"/>
  <c r="R32" i="9"/>
  <c r="R33" i="9"/>
  <c r="R34" i="9"/>
  <c r="R35" i="9"/>
  <c r="BA27" i="10" l="1"/>
  <c r="S29" i="9"/>
  <c r="T27" i="9"/>
  <c r="S30" i="9"/>
  <c r="S31" i="9"/>
  <c r="S32" i="9"/>
  <c r="S33" i="9"/>
  <c r="S34" i="9"/>
  <c r="S35" i="9"/>
  <c r="S36" i="9"/>
  <c r="S37" i="9"/>
  <c r="A39" i="9"/>
  <c r="T38" i="9"/>
  <c r="BB27" i="10" l="1"/>
  <c r="A40" i="9"/>
  <c r="T29" i="9"/>
  <c r="U27" i="9"/>
  <c r="T30" i="9"/>
  <c r="T31" i="9"/>
  <c r="T32" i="9"/>
  <c r="T33" i="9"/>
  <c r="T34" i="9"/>
  <c r="T35" i="9"/>
  <c r="T36" i="9"/>
  <c r="T37" i="9"/>
  <c r="K8" i="2"/>
  <c r="N11" i="1"/>
  <c r="S5" i="9" l="1"/>
  <c r="S5" i="10"/>
  <c r="BC27" i="10"/>
  <c r="V27" i="9"/>
  <c r="V40" i="9" s="1"/>
  <c r="U29" i="9"/>
  <c r="U30" i="9"/>
  <c r="U31" i="9"/>
  <c r="U32" i="9"/>
  <c r="U33" i="9"/>
  <c r="U34" i="9"/>
  <c r="U35" i="9"/>
  <c r="U36" i="9"/>
  <c r="U37" i="9"/>
  <c r="U38" i="9"/>
  <c r="U39" i="9"/>
  <c r="A41" i="9"/>
  <c r="BD27" i="10" l="1"/>
  <c r="A42" i="9"/>
  <c r="W27" i="9"/>
  <c r="W41" i="9" s="1"/>
  <c r="V29" i="9"/>
  <c r="V30" i="9"/>
  <c r="V31" i="9"/>
  <c r="V32" i="9"/>
  <c r="V33" i="9"/>
  <c r="V34" i="9"/>
  <c r="V35" i="9"/>
  <c r="V36" i="9"/>
  <c r="V37" i="9"/>
  <c r="V38" i="9"/>
  <c r="V39" i="9"/>
  <c r="BE27" i="10" l="1"/>
  <c r="X42" i="9"/>
  <c r="A43" i="9"/>
  <c r="W29" i="9"/>
  <c r="X27" i="9"/>
  <c r="W30" i="9"/>
  <c r="W31" i="9"/>
  <c r="W32" i="9"/>
  <c r="W33" i="9"/>
  <c r="W34" i="9"/>
  <c r="W35" i="9"/>
  <c r="W36" i="9"/>
  <c r="W37" i="9"/>
  <c r="W38" i="9"/>
  <c r="W39" i="9"/>
  <c r="W40" i="9"/>
  <c r="C7" i="2"/>
  <c r="E6" i="1"/>
  <c r="BF27" i="10" l="1"/>
  <c r="X29" i="9"/>
  <c r="Y27" i="9"/>
  <c r="X30" i="9"/>
  <c r="X31" i="9"/>
  <c r="X32" i="9"/>
  <c r="X33" i="9"/>
  <c r="X34" i="9"/>
  <c r="X35" i="9"/>
  <c r="X36" i="9"/>
  <c r="X37" i="9"/>
  <c r="X38" i="9"/>
  <c r="X39" i="9"/>
  <c r="X40" i="9"/>
  <c r="X41" i="9"/>
  <c r="A44" i="9"/>
  <c r="G7" i="2"/>
  <c r="W7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S4" i="10" l="1"/>
  <c r="S4" i="9"/>
  <c r="C5" i="9"/>
  <c r="C5" i="10"/>
  <c r="BG27" i="10"/>
  <c r="Z27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A45" i="9"/>
  <c r="Z44" i="9"/>
  <c r="S4" i="3"/>
  <c r="S4" i="4"/>
  <c r="C5" i="3"/>
  <c r="C5" i="4"/>
  <c r="J27" i="4"/>
  <c r="K27" i="4" s="1"/>
  <c r="L27" i="4" s="1"/>
  <c r="E26" i="3"/>
  <c r="J27" i="3"/>
  <c r="K27" i="3" s="1"/>
  <c r="A30" i="3"/>
  <c r="M30" i="3" l="1"/>
  <c r="L27" i="3"/>
  <c r="L29" i="3" s="1"/>
  <c r="K29" i="3"/>
  <c r="BH27" i="10"/>
  <c r="Z29" i="9"/>
  <c r="AA27" i="9"/>
  <c r="AA45" i="9" s="1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A46" i="9"/>
  <c r="A31" i="3"/>
  <c r="A32" i="3"/>
  <c r="M27" i="4"/>
  <c r="M27" i="3"/>
  <c r="M29" i="3" s="1"/>
  <c r="L30" i="3" l="1"/>
  <c r="BI27" i="10"/>
  <c r="AB46" i="9"/>
  <c r="A47" i="9"/>
  <c r="AA29" i="9"/>
  <c r="AB27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M31" i="3"/>
  <c r="A33" i="3"/>
  <c r="N27" i="4"/>
  <c r="N27" i="3"/>
  <c r="N31" i="3" s="1"/>
  <c r="N32" i="3" l="1"/>
  <c r="N29" i="3"/>
  <c r="N30" i="3"/>
  <c r="BJ27" i="10"/>
  <c r="AC27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48" i="9"/>
  <c r="A34" i="3"/>
  <c r="O27" i="4"/>
  <c r="O27" i="3"/>
  <c r="O29" i="3" l="1"/>
  <c r="O30" i="3"/>
  <c r="O31" i="3"/>
  <c r="O32" i="3"/>
  <c r="O33" i="3"/>
  <c r="BK27" i="10"/>
  <c r="AD27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49" i="9"/>
  <c r="A35" i="3"/>
  <c r="P27" i="4"/>
  <c r="P27" i="3"/>
  <c r="P29" i="3" l="1"/>
  <c r="P30" i="3"/>
  <c r="P31" i="3"/>
  <c r="P32" i="3"/>
  <c r="P33" i="3"/>
  <c r="P34" i="3"/>
  <c r="BL27" i="10"/>
  <c r="AE27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50" i="9"/>
  <c r="AD48" i="9"/>
  <c r="A36" i="3"/>
  <c r="Q27" i="4"/>
  <c r="Q27" i="3"/>
  <c r="Q35" i="3" s="1"/>
  <c r="Q29" i="3" l="1"/>
  <c r="Q30" i="3"/>
  <c r="Q32" i="3"/>
  <c r="Q31" i="3"/>
  <c r="Q33" i="3"/>
  <c r="Q34" i="3"/>
  <c r="BM27" i="10"/>
  <c r="AF50" i="9"/>
  <c r="A51" i="9"/>
  <c r="AE29" i="9"/>
  <c r="AF27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R36" i="3"/>
  <c r="A37" i="3"/>
  <c r="R27" i="4"/>
  <c r="R27" i="3"/>
  <c r="R29" i="3" l="1"/>
  <c r="R30" i="3"/>
  <c r="R32" i="3"/>
  <c r="R31" i="3"/>
  <c r="R33" i="3"/>
  <c r="R34" i="3"/>
  <c r="R35" i="3"/>
  <c r="BN27" i="10"/>
  <c r="AF29" i="9"/>
  <c r="AG27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52" i="9"/>
  <c r="S37" i="3"/>
  <c r="A38" i="3"/>
  <c r="S27" i="4"/>
  <c r="S27" i="3"/>
  <c r="S29" i="3" l="1"/>
  <c r="S30" i="3"/>
  <c r="S32" i="3"/>
  <c r="S31" i="3"/>
  <c r="S33" i="3"/>
  <c r="S34" i="3"/>
  <c r="S35" i="3"/>
  <c r="S36" i="3"/>
  <c r="BO27" i="10"/>
  <c r="A53" i="9"/>
  <c r="AH27" i="9"/>
  <c r="AH52" i="9" s="1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39" i="3"/>
  <c r="T27" i="4"/>
  <c r="T27" i="3"/>
  <c r="T38" i="3" s="1"/>
  <c r="T29" i="3" l="1"/>
  <c r="T30" i="3"/>
  <c r="T32" i="3"/>
  <c r="T31" i="3"/>
  <c r="T33" i="3"/>
  <c r="T34" i="3"/>
  <c r="T35" i="3"/>
  <c r="T36" i="3"/>
  <c r="T37" i="3"/>
  <c r="BP27" i="10"/>
  <c r="AI27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54" i="9"/>
  <c r="AI53" i="9"/>
  <c r="A40" i="3"/>
  <c r="U27" i="4"/>
  <c r="U27" i="3"/>
  <c r="U29" i="3" l="1"/>
  <c r="U30" i="3"/>
  <c r="U32" i="3"/>
  <c r="U31" i="3"/>
  <c r="U33" i="3"/>
  <c r="U34" i="3"/>
  <c r="U35" i="3"/>
  <c r="U36" i="3"/>
  <c r="U37" i="3"/>
  <c r="U38" i="3"/>
  <c r="U39" i="3"/>
  <c r="BQ27" i="10"/>
  <c r="A55" i="9"/>
  <c r="AI29" i="9"/>
  <c r="AJ27" i="9"/>
  <c r="AJ54" i="9" s="1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41" i="3"/>
  <c r="V27" i="4"/>
  <c r="V27" i="3"/>
  <c r="V40" i="3" s="1"/>
  <c r="V29" i="3" l="1"/>
  <c r="V30" i="3"/>
  <c r="V32" i="3"/>
  <c r="V31" i="3"/>
  <c r="V33" i="3"/>
  <c r="V34" i="3"/>
  <c r="V35" i="3"/>
  <c r="V36" i="3"/>
  <c r="V37" i="3"/>
  <c r="V38" i="3"/>
  <c r="V39" i="3"/>
  <c r="A56" i="9"/>
  <c r="AJ29" i="9"/>
  <c r="AK27" i="9"/>
  <c r="AK55" i="9" s="1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42" i="3"/>
  <c r="W27" i="4"/>
  <c r="W27" i="3"/>
  <c r="W29" i="3" l="1"/>
  <c r="W30" i="3"/>
  <c r="W32" i="3"/>
  <c r="W31" i="3"/>
  <c r="W33" i="3"/>
  <c r="W34" i="3"/>
  <c r="W35" i="3"/>
  <c r="W36" i="3"/>
  <c r="W37" i="3"/>
  <c r="W38" i="3"/>
  <c r="W39" i="3"/>
  <c r="W40" i="3"/>
  <c r="W41" i="3"/>
  <c r="A57" i="9"/>
  <c r="AL27" i="9"/>
  <c r="AL56" i="9" s="1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43" i="3"/>
  <c r="X27" i="4"/>
  <c r="X27" i="3"/>
  <c r="X42" i="3" s="1"/>
  <c r="X29" i="3" l="1"/>
  <c r="X30" i="3"/>
  <c r="X32" i="3"/>
  <c r="X31" i="3"/>
  <c r="X33" i="3"/>
  <c r="X34" i="3"/>
  <c r="X35" i="3"/>
  <c r="X36" i="3"/>
  <c r="X37" i="3"/>
  <c r="X38" i="3"/>
  <c r="X39" i="3"/>
  <c r="X40" i="3"/>
  <c r="X41" i="3"/>
  <c r="AM27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58" i="9"/>
  <c r="A44" i="3"/>
  <c r="Y27" i="4"/>
  <c r="Y27" i="3"/>
  <c r="Y29" i="3" l="1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AM29" i="9"/>
  <c r="AN27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N58" i="9"/>
  <c r="A59" i="9"/>
  <c r="A45" i="3"/>
  <c r="Z27" i="4"/>
  <c r="Z27" i="3"/>
  <c r="Z29" i="3" l="1"/>
  <c r="Z30" i="3"/>
  <c r="Z32" i="3"/>
  <c r="Z31" i="3"/>
  <c r="Z33" i="3"/>
  <c r="Z34" i="3"/>
  <c r="Z35" i="3"/>
  <c r="Z36" i="3"/>
  <c r="Z37" i="3"/>
  <c r="Z38" i="3"/>
  <c r="Z39" i="3"/>
  <c r="Z40" i="3"/>
  <c r="Z41" i="3"/>
  <c r="Z42" i="3"/>
  <c r="Z43" i="3"/>
  <c r="Z44" i="3"/>
  <c r="AO27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60" i="9"/>
  <c r="AO59" i="9"/>
  <c r="AA45" i="3"/>
  <c r="A46" i="3"/>
  <c r="AA27" i="4"/>
  <c r="AA27" i="3"/>
  <c r="AA29" i="3" l="1"/>
  <c r="AA30" i="3"/>
  <c r="AA32" i="3"/>
  <c r="AA31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P27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61" i="9"/>
  <c r="A47" i="3"/>
  <c r="AB27" i="4"/>
  <c r="AB27" i="3"/>
  <c r="AB29" i="3" l="1"/>
  <c r="AB30" i="3"/>
  <c r="AB32" i="3"/>
  <c r="AB31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P29" i="9"/>
  <c r="AQ27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62" i="9"/>
  <c r="AP60" i="9"/>
  <c r="A48" i="3"/>
  <c r="AC27" i="4"/>
  <c r="AC27" i="3"/>
  <c r="AC29" i="3" l="1"/>
  <c r="AC30" i="3"/>
  <c r="AC32" i="3"/>
  <c r="AC31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Q29" i="9"/>
  <c r="AR27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R62" i="9"/>
  <c r="A63" i="9"/>
  <c r="A49" i="3"/>
  <c r="AD27" i="4"/>
  <c r="AD27" i="3"/>
  <c r="AD48" i="3" s="1"/>
  <c r="AD29" i="3" l="1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S63" i="9"/>
  <c r="A64" i="9"/>
  <c r="AS27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E49" i="3"/>
  <c r="A50" i="3"/>
  <c r="AE27" i="4"/>
  <c r="AE27" i="3"/>
  <c r="AE29" i="3" l="1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65" i="9"/>
  <c r="AT27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F50" i="3"/>
  <c r="A51" i="3"/>
  <c r="AF27" i="4"/>
  <c r="AF27" i="3"/>
  <c r="AF29" i="3" l="1"/>
  <c r="AF30" i="3"/>
  <c r="AF32" i="3"/>
  <c r="AF31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T29" i="9"/>
  <c r="AU27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66" i="9"/>
  <c r="AT64" i="9"/>
  <c r="A52" i="3"/>
  <c r="AG27" i="4"/>
  <c r="AG27" i="3"/>
  <c r="AG29" i="3" l="1"/>
  <c r="AG30" i="3"/>
  <c r="AG32" i="3"/>
  <c r="AG31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67" i="9"/>
  <c r="AU29" i="9"/>
  <c r="AV27" i="9"/>
  <c r="AV66" i="9" s="1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H52" i="3"/>
  <c r="A53" i="3"/>
  <c r="AH27" i="4"/>
  <c r="AH27" i="3"/>
  <c r="AH29" i="3" l="1"/>
  <c r="AH30" i="3"/>
  <c r="AH32" i="3"/>
  <c r="AH31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V29" i="9"/>
  <c r="AW27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68" i="9"/>
  <c r="AW67" i="9"/>
  <c r="A54" i="3"/>
  <c r="AI27" i="4"/>
  <c r="AI27" i="3"/>
  <c r="AI29" i="3" l="1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69" i="9"/>
  <c r="AX27" i="9"/>
  <c r="AX68" i="9" s="1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43" i="9"/>
  <c r="AW44" i="9"/>
  <c r="AW45" i="9"/>
  <c r="AW46" i="9"/>
  <c r="AW47" i="9"/>
  <c r="AW48" i="9"/>
  <c r="AW49" i="9"/>
  <c r="AW50" i="9"/>
  <c r="AW51" i="9"/>
  <c r="AW52" i="9"/>
  <c r="AW53" i="9"/>
  <c r="AW54" i="9"/>
  <c r="AW55" i="9"/>
  <c r="AW56" i="9"/>
  <c r="AW57" i="9"/>
  <c r="AW58" i="9"/>
  <c r="AW59" i="9"/>
  <c r="AW60" i="9"/>
  <c r="AW61" i="9"/>
  <c r="AW62" i="9"/>
  <c r="AW63" i="9"/>
  <c r="AW64" i="9"/>
  <c r="AW65" i="9"/>
  <c r="AW66" i="9"/>
  <c r="A55" i="3"/>
  <c r="AJ27" i="4"/>
  <c r="AJ27" i="3"/>
  <c r="AJ29" i="3" l="1"/>
  <c r="AJ30" i="3"/>
  <c r="AJ32" i="3"/>
  <c r="AJ31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Y27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41" i="9"/>
  <c r="AX42" i="9"/>
  <c r="AX43" i="9"/>
  <c r="AX44" i="9"/>
  <c r="AX45" i="9"/>
  <c r="AX46" i="9"/>
  <c r="AX47" i="9"/>
  <c r="AX48" i="9"/>
  <c r="AX49" i="9"/>
  <c r="AX50" i="9"/>
  <c r="AX51" i="9"/>
  <c r="AX52" i="9"/>
  <c r="AX53" i="9"/>
  <c r="AX54" i="9"/>
  <c r="AX55" i="9"/>
  <c r="AX56" i="9"/>
  <c r="AX57" i="9"/>
  <c r="AX58" i="9"/>
  <c r="AX59" i="9"/>
  <c r="AX60" i="9"/>
  <c r="AX61" i="9"/>
  <c r="AX62" i="9"/>
  <c r="AX63" i="9"/>
  <c r="AX64" i="9"/>
  <c r="AX65" i="9"/>
  <c r="AX66" i="9"/>
  <c r="AX67" i="9"/>
  <c r="AY69" i="9"/>
  <c r="A70" i="9"/>
  <c r="A56" i="3"/>
  <c r="AK27" i="4"/>
  <c r="AK27" i="3"/>
  <c r="AK29" i="3" l="1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Y29" i="9"/>
  <c r="AZ27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42" i="9"/>
  <c r="AY43" i="9"/>
  <c r="AY44" i="9"/>
  <c r="AY45" i="9"/>
  <c r="AY46" i="9"/>
  <c r="AY47" i="9"/>
  <c r="AY48" i="9"/>
  <c r="AY49" i="9"/>
  <c r="AY50" i="9"/>
  <c r="AY51" i="9"/>
  <c r="AY52" i="9"/>
  <c r="AY53" i="9"/>
  <c r="AY54" i="9"/>
  <c r="AY55" i="9"/>
  <c r="AY56" i="9"/>
  <c r="AY57" i="9"/>
  <c r="AY58" i="9"/>
  <c r="AY59" i="9"/>
  <c r="AY60" i="9"/>
  <c r="AY61" i="9"/>
  <c r="AY62" i="9"/>
  <c r="AY63" i="9"/>
  <c r="AY64" i="9"/>
  <c r="AY65" i="9"/>
  <c r="AY66" i="9"/>
  <c r="AY67" i="9"/>
  <c r="AY68" i="9"/>
  <c r="A71" i="9"/>
  <c r="A57" i="3"/>
  <c r="AL27" i="4"/>
  <c r="AL27" i="3"/>
  <c r="AL29" i="3" l="1"/>
  <c r="AL30" i="3"/>
  <c r="AL32" i="3"/>
  <c r="AL31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Z29" i="9"/>
  <c r="BA27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Z43" i="9"/>
  <c r="AZ44" i="9"/>
  <c r="AZ45" i="9"/>
  <c r="AZ46" i="9"/>
  <c r="AZ47" i="9"/>
  <c r="AZ48" i="9"/>
  <c r="AZ49" i="9"/>
  <c r="AZ50" i="9"/>
  <c r="AZ51" i="9"/>
  <c r="AZ52" i="9"/>
  <c r="AZ53" i="9"/>
  <c r="AZ54" i="9"/>
  <c r="AZ55" i="9"/>
  <c r="AZ56" i="9"/>
  <c r="AZ57" i="9"/>
  <c r="AZ58" i="9"/>
  <c r="AZ59" i="9"/>
  <c r="AZ60" i="9"/>
  <c r="AZ61" i="9"/>
  <c r="AZ62" i="9"/>
  <c r="AZ63" i="9"/>
  <c r="AZ64" i="9"/>
  <c r="AZ65" i="9"/>
  <c r="AZ66" i="9"/>
  <c r="AZ67" i="9"/>
  <c r="AZ68" i="9"/>
  <c r="AZ69" i="9"/>
  <c r="AZ70" i="9"/>
  <c r="A72" i="9"/>
  <c r="AM57" i="3"/>
  <c r="A58" i="3"/>
  <c r="AM27" i="4"/>
  <c r="AM27" i="3"/>
  <c r="AM29" i="3" l="1"/>
  <c r="AM30" i="3"/>
  <c r="AM32" i="3"/>
  <c r="AM31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73" i="9"/>
  <c r="BB27" i="9"/>
  <c r="BB72" i="9" s="1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A59" i="3"/>
  <c r="AN27" i="4"/>
  <c r="AN27" i="3"/>
  <c r="AN29" i="3" l="1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BC27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C73" i="9"/>
  <c r="A74" i="9"/>
  <c r="A60" i="3"/>
  <c r="AO27" i="4"/>
  <c r="AO27" i="3"/>
  <c r="AO59" i="3" s="1"/>
  <c r="AO29" i="3" l="1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75" i="9"/>
  <c r="BC29" i="9"/>
  <c r="BD27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A61" i="3"/>
  <c r="AP60" i="3"/>
  <c r="AP27" i="4"/>
  <c r="AP27" i="3"/>
  <c r="AP29" i="3" l="1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BD29" i="9"/>
  <c r="BE27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A76" i="9"/>
  <c r="BD74" i="9"/>
  <c r="A62" i="3"/>
  <c r="AQ27" i="4"/>
  <c r="AQ27" i="3"/>
  <c r="AQ61" i="3" s="1"/>
  <c r="AQ29" i="3" l="1"/>
  <c r="AQ30" i="3"/>
  <c r="AQ32" i="3"/>
  <c r="AQ31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BF27" i="9"/>
  <c r="BE29" i="9"/>
  <c r="BE30" i="9"/>
  <c r="BE31" i="9"/>
  <c r="BE32" i="9"/>
  <c r="BE33" i="9"/>
  <c r="BE34" i="9"/>
  <c r="BE35" i="9"/>
  <c r="BE36" i="9"/>
  <c r="BE37" i="9"/>
  <c r="BE38" i="9"/>
  <c r="BE39" i="9"/>
  <c r="BE40" i="9"/>
  <c r="BE41" i="9"/>
  <c r="BE42" i="9"/>
  <c r="BE43" i="9"/>
  <c r="BE44" i="9"/>
  <c r="BE45" i="9"/>
  <c r="BE46" i="9"/>
  <c r="BE47" i="9"/>
  <c r="BE48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F76" i="9"/>
  <c r="A77" i="9"/>
  <c r="A63" i="3"/>
  <c r="AR27" i="4"/>
  <c r="AR27" i="3"/>
  <c r="AR29" i="3" l="1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56" i="3"/>
  <c r="AR57" i="3"/>
  <c r="AR58" i="3"/>
  <c r="AR59" i="3"/>
  <c r="AR60" i="3"/>
  <c r="AR61" i="3"/>
  <c r="AR62" i="3"/>
  <c r="A78" i="9"/>
  <c r="BF29" i="9"/>
  <c r="BG27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A64" i="3"/>
  <c r="AS27" i="4"/>
  <c r="AS27" i="3"/>
  <c r="AS63" i="3" s="1"/>
  <c r="AS29" i="3" l="1"/>
  <c r="AS30" i="3"/>
  <c r="AS32" i="3"/>
  <c r="AS31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BH78" i="9"/>
  <c r="A79" i="9"/>
  <c r="BG29" i="9"/>
  <c r="BH27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A65" i="3"/>
  <c r="AT27" i="4"/>
  <c r="AT27" i="3"/>
  <c r="AT29" i="3" l="1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80" i="9"/>
  <c r="BI27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A66" i="3"/>
  <c r="AU27" i="4"/>
  <c r="AU27" i="3"/>
  <c r="AU29" i="3" l="1"/>
  <c r="AU30" i="3"/>
  <c r="AU31" i="3"/>
  <c r="AU32" i="3"/>
  <c r="AU33" i="3"/>
  <c r="AU34" i="3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64" i="3"/>
  <c r="AU65" i="3"/>
  <c r="A81" i="9"/>
  <c r="BJ80" i="9"/>
  <c r="BJ27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A67" i="3"/>
  <c r="AV27" i="4"/>
  <c r="AV27" i="3"/>
  <c r="AV29" i="3" l="1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V56" i="3"/>
  <c r="AV57" i="3"/>
  <c r="AV58" i="3"/>
  <c r="AV59" i="3"/>
  <c r="AV60" i="3"/>
  <c r="AV61" i="3"/>
  <c r="AV62" i="3"/>
  <c r="AV63" i="3"/>
  <c r="AV64" i="3"/>
  <c r="AV65" i="3"/>
  <c r="AV66" i="3"/>
  <c r="BJ29" i="9"/>
  <c r="BK27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A82" i="9"/>
  <c r="A68" i="3"/>
  <c r="AW27" i="4"/>
  <c r="AX27" i="4" s="1"/>
  <c r="AY27" i="4" s="1"/>
  <c r="AZ27" i="4" s="1"/>
  <c r="BA27" i="4" s="1"/>
  <c r="BB27" i="4" s="1"/>
  <c r="BC27" i="4" s="1"/>
  <c r="BD27" i="4" s="1"/>
  <c r="BE27" i="4" s="1"/>
  <c r="BF27" i="4" s="1"/>
  <c r="BG27" i="4" s="1"/>
  <c r="BH27" i="4" s="1"/>
  <c r="BI27" i="4" s="1"/>
  <c r="BJ27" i="4" s="1"/>
  <c r="BK27" i="4" s="1"/>
  <c r="BL27" i="4" s="1"/>
  <c r="BM27" i="4" s="1"/>
  <c r="BN27" i="4" s="1"/>
  <c r="BO27" i="4" s="1"/>
  <c r="BP27" i="4" s="1"/>
  <c r="BQ27" i="4" s="1"/>
  <c r="AW27" i="3"/>
  <c r="AW29" i="3" l="1"/>
  <c r="AX27" i="3"/>
  <c r="AW30" i="3"/>
  <c r="AW32" i="3"/>
  <c r="AW31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83" i="9"/>
  <c r="BK29" i="9"/>
  <c r="BL27" i="9"/>
  <c r="BL82" i="9" s="1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A69" i="3"/>
  <c r="AX68" i="3"/>
  <c r="AY27" i="3" l="1"/>
  <c r="AX29" i="3"/>
  <c r="AX30" i="3"/>
  <c r="AX32" i="3"/>
  <c r="AX31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BL29" i="9"/>
  <c r="BM27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A84" i="9"/>
  <c r="A70" i="3"/>
  <c r="AY69" i="3"/>
  <c r="AZ27" i="3" l="1"/>
  <c r="AY29" i="3"/>
  <c r="AY30" i="3"/>
  <c r="AY32" i="3"/>
  <c r="AY31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85" i="9"/>
  <c r="BN27" i="9"/>
  <c r="BN84" i="9" s="1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A71" i="3"/>
  <c r="AZ70" i="3"/>
  <c r="BA27" i="3" l="1"/>
  <c r="AZ29" i="3"/>
  <c r="AZ30" i="3"/>
  <c r="AZ32" i="3"/>
  <c r="AZ31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55" i="3"/>
  <c r="AZ56" i="3"/>
  <c r="AZ57" i="3"/>
  <c r="AZ58" i="3"/>
  <c r="AZ59" i="3"/>
  <c r="AZ60" i="3"/>
  <c r="AZ61" i="3"/>
  <c r="AZ62" i="3"/>
  <c r="AZ63" i="3"/>
  <c r="AZ64" i="3"/>
  <c r="AZ65" i="3"/>
  <c r="AZ66" i="3"/>
  <c r="AZ67" i="3"/>
  <c r="AZ68" i="3"/>
  <c r="AZ69" i="3"/>
  <c r="A86" i="9"/>
  <c r="BO27" i="9"/>
  <c r="BO85" i="9" s="1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A72" i="3"/>
  <c r="BA71" i="3"/>
  <c r="J14" i="2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F14" i="2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B27" i="3" l="1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O29" i="9"/>
  <c r="BP27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A87" i="9"/>
  <c r="BP86" i="9"/>
  <c r="A73" i="3"/>
  <c r="BB72" i="3"/>
  <c r="K40" i="2"/>
  <c r="K13" i="2"/>
  <c r="K21" i="2"/>
  <c r="K29" i="2"/>
  <c r="K33" i="2"/>
  <c r="K37" i="2"/>
  <c r="K14" i="2"/>
  <c r="K18" i="2"/>
  <c r="K22" i="2"/>
  <c r="K26" i="2"/>
  <c r="K30" i="2"/>
  <c r="K34" i="2"/>
  <c r="K38" i="2"/>
  <c r="K42" i="2"/>
  <c r="K23" i="2"/>
  <c r="K31" i="2"/>
  <c r="K35" i="2"/>
  <c r="K39" i="2"/>
  <c r="K17" i="2"/>
  <c r="K25" i="2"/>
  <c r="K15" i="2"/>
  <c r="K19" i="2"/>
  <c r="K27" i="2"/>
  <c r="K41" i="2"/>
  <c r="K16" i="2"/>
  <c r="K20" i="2"/>
  <c r="K24" i="2"/>
  <c r="K28" i="2"/>
  <c r="K32" i="2"/>
  <c r="K36" i="2"/>
  <c r="J15" i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F11" i="1"/>
  <c r="F12" i="1" s="1"/>
  <c r="F13" i="1" s="1"/>
  <c r="G10" i="1"/>
  <c r="BC27" i="3" l="1"/>
  <c r="BB29" i="3"/>
  <c r="BB30" i="3"/>
  <c r="BB32" i="3"/>
  <c r="BB31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BB64" i="3"/>
  <c r="BB65" i="3"/>
  <c r="BB66" i="3"/>
  <c r="BB67" i="3"/>
  <c r="BB68" i="3"/>
  <c r="BB69" i="3"/>
  <c r="BB70" i="3"/>
  <c r="BB71" i="3"/>
  <c r="F44" i="3"/>
  <c r="F44" i="9"/>
  <c r="F47" i="3"/>
  <c r="F47" i="9"/>
  <c r="F45" i="3"/>
  <c r="F45" i="9"/>
  <c r="F40" i="3"/>
  <c r="F40" i="9"/>
  <c r="F43" i="3"/>
  <c r="F43" i="9"/>
  <c r="F33" i="3"/>
  <c r="F33" i="9"/>
  <c r="F39" i="3"/>
  <c r="F39" i="9"/>
  <c r="F46" i="3"/>
  <c r="F46" i="9"/>
  <c r="F30" i="3"/>
  <c r="F30" i="9"/>
  <c r="F37" i="3"/>
  <c r="F37" i="9"/>
  <c r="F57" i="3"/>
  <c r="F57" i="9"/>
  <c r="F34" i="3"/>
  <c r="F34" i="9"/>
  <c r="F52" i="3"/>
  <c r="F52" i="9"/>
  <c r="F35" i="3"/>
  <c r="F35" i="9"/>
  <c r="F55" i="3"/>
  <c r="F55" i="9"/>
  <c r="D19" i="10"/>
  <c r="F58" i="9"/>
  <c r="F42" i="3"/>
  <c r="F42" i="9"/>
  <c r="F53" i="3"/>
  <c r="F53" i="9"/>
  <c r="F29" i="3"/>
  <c r="F29" i="9"/>
  <c r="F41" i="3"/>
  <c r="F41" i="9"/>
  <c r="F50" i="3"/>
  <c r="F50" i="9"/>
  <c r="F36" i="3"/>
  <c r="F36" i="9"/>
  <c r="F48" i="3"/>
  <c r="F48" i="9"/>
  <c r="F32" i="3"/>
  <c r="F32" i="9"/>
  <c r="F31" i="3"/>
  <c r="F31" i="9"/>
  <c r="F51" i="3"/>
  <c r="F51" i="9"/>
  <c r="F54" i="3"/>
  <c r="F54" i="9"/>
  <c r="F38" i="3"/>
  <c r="F38" i="9"/>
  <c r="F49" i="3"/>
  <c r="F49" i="9"/>
  <c r="F56" i="3"/>
  <c r="F56" i="9"/>
  <c r="A88" i="9"/>
  <c r="BQ27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P68" i="9"/>
  <c r="BP69" i="9"/>
  <c r="BP70" i="9"/>
  <c r="BP71" i="9"/>
  <c r="BP72" i="9"/>
  <c r="BP73" i="9"/>
  <c r="BP74" i="9"/>
  <c r="BP75" i="9"/>
  <c r="BP76" i="9"/>
  <c r="BP77" i="9"/>
  <c r="BP78" i="9"/>
  <c r="BP79" i="9"/>
  <c r="BP80" i="9"/>
  <c r="BP81" i="9"/>
  <c r="BP82" i="9"/>
  <c r="BP83" i="9"/>
  <c r="BP84" i="9"/>
  <c r="BP85" i="9"/>
  <c r="E29" i="3"/>
  <c r="F58" i="3"/>
  <c r="A74" i="3"/>
  <c r="BC73" i="3"/>
  <c r="G11" i="1"/>
  <c r="G12" i="1"/>
  <c r="K43" i="2"/>
  <c r="F59" i="9" s="1"/>
  <c r="F14" i="1"/>
  <c r="G13" i="1"/>
  <c r="BD27" i="3" l="1"/>
  <c r="BC29" i="3"/>
  <c r="BC30" i="3"/>
  <c r="BC32" i="3"/>
  <c r="BC31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C53" i="3"/>
  <c r="BC54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2" i="3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52" i="9"/>
  <c r="BQ53" i="9"/>
  <c r="BQ54" i="9"/>
  <c r="BQ55" i="9"/>
  <c r="BQ56" i="9"/>
  <c r="BQ57" i="9"/>
  <c r="BQ58" i="9"/>
  <c r="BQ59" i="9"/>
  <c r="BQ60" i="9"/>
  <c r="BQ61" i="9"/>
  <c r="BQ62" i="9"/>
  <c r="BQ63" i="9"/>
  <c r="BQ64" i="9"/>
  <c r="BQ65" i="9"/>
  <c r="BQ66" i="9"/>
  <c r="BQ67" i="9"/>
  <c r="BQ68" i="9"/>
  <c r="BQ69" i="9"/>
  <c r="BQ70" i="9"/>
  <c r="BQ71" i="9"/>
  <c r="BQ72" i="9"/>
  <c r="BQ73" i="9"/>
  <c r="BQ74" i="9"/>
  <c r="BQ75" i="9"/>
  <c r="BQ76" i="9"/>
  <c r="BQ77" i="9"/>
  <c r="BQ78" i="9"/>
  <c r="BQ79" i="9"/>
  <c r="BQ80" i="9"/>
  <c r="BQ81" i="9"/>
  <c r="BQ82" i="9"/>
  <c r="BQ83" i="9"/>
  <c r="BQ84" i="9"/>
  <c r="BQ85" i="9"/>
  <c r="BQ86" i="9"/>
  <c r="BQ87" i="9"/>
  <c r="F59" i="3"/>
  <c r="A75" i="3"/>
  <c r="BD74" i="3"/>
  <c r="S5" i="4"/>
  <c r="W8" i="2"/>
  <c r="S5" i="3"/>
  <c r="K44" i="2"/>
  <c r="F60" i="9" s="1"/>
  <c r="F15" i="1"/>
  <c r="G14" i="1"/>
  <c r="BE27" i="3" l="1"/>
  <c r="BD29" i="3"/>
  <c r="BD30" i="3"/>
  <c r="BD32" i="3"/>
  <c r="BD31" i="3"/>
  <c r="BD33" i="3"/>
  <c r="BD34" i="3"/>
  <c r="BD35" i="3"/>
  <c r="BD36" i="3"/>
  <c r="BD37" i="3"/>
  <c r="BD38" i="3"/>
  <c r="BD39" i="3"/>
  <c r="BD40" i="3"/>
  <c r="BD41" i="3"/>
  <c r="BD42" i="3"/>
  <c r="BD43" i="3"/>
  <c r="BD44" i="3"/>
  <c r="BD45" i="3"/>
  <c r="BD46" i="3"/>
  <c r="BD47" i="3"/>
  <c r="BD48" i="3"/>
  <c r="BD49" i="3"/>
  <c r="BD50" i="3"/>
  <c r="BD51" i="3"/>
  <c r="BD52" i="3"/>
  <c r="BD53" i="3"/>
  <c r="BD54" i="3"/>
  <c r="BD55" i="3"/>
  <c r="BD56" i="3"/>
  <c r="BD57" i="3"/>
  <c r="BD58" i="3"/>
  <c r="BD59" i="3"/>
  <c r="BD60" i="3"/>
  <c r="BD61" i="3"/>
  <c r="BD62" i="3"/>
  <c r="BD63" i="3"/>
  <c r="BD64" i="3"/>
  <c r="BD65" i="3"/>
  <c r="BD66" i="3"/>
  <c r="BD67" i="3"/>
  <c r="BD68" i="3"/>
  <c r="BD69" i="3"/>
  <c r="BD70" i="3"/>
  <c r="BD71" i="3"/>
  <c r="BD72" i="3"/>
  <c r="BD73" i="3"/>
  <c r="F60" i="3"/>
  <c r="A76" i="3"/>
  <c r="BE75" i="3"/>
  <c r="K45" i="2"/>
  <c r="F61" i="9" s="1"/>
  <c r="G15" i="1"/>
  <c r="F16" i="1"/>
  <c r="BF27" i="3" l="1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E54" i="3"/>
  <c r="BE55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F61" i="3"/>
  <c r="A77" i="3"/>
  <c r="BF76" i="3"/>
  <c r="K46" i="2"/>
  <c r="F62" i="9" s="1"/>
  <c r="G16" i="1"/>
  <c r="F17" i="1"/>
  <c r="BG27" i="3" l="1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64" i="3"/>
  <c r="BF65" i="3"/>
  <c r="BF66" i="3"/>
  <c r="BF67" i="3"/>
  <c r="BF68" i="3"/>
  <c r="BF69" i="3"/>
  <c r="BF70" i="3"/>
  <c r="BF71" i="3"/>
  <c r="BF72" i="3"/>
  <c r="BF73" i="3"/>
  <c r="BF74" i="3"/>
  <c r="BF75" i="3"/>
  <c r="F62" i="3"/>
  <c r="A78" i="3"/>
  <c r="BG77" i="3"/>
  <c r="K47" i="2"/>
  <c r="F63" i="9" s="1"/>
  <c r="F18" i="1"/>
  <c r="G17" i="1"/>
  <c r="BH27" i="3" l="1"/>
  <c r="BG29" i="3"/>
  <c r="BG30" i="3"/>
  <c r="BG31" i="3"/>
  <c r="BG32" i="3"/>
  <c r="BG33" i="3"/>
  <c r="BG34" i="3"/>
  <c r="BG35" i="3"/>
  <c r="BG36" i="3"/>
  <c r="BG37" i="3"/>
  <c r="BG38" i="3"/>
  <c r="BG39" i="3"/>
  <c r="BG40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G57" i="3"/>
  <c r="BG58" i="3"/>
  <c r="BG59" i="3"/>
  <c r="BG60" i="3"/>
  <c r="BG61" i="3"/>
  <c r="BG62" i="3"/>
  <c r="BG63" i="3"/>
  <c r="BG64" i="3"/>
  <c r="BG65" i="3"/>
  <c r="BG66" i="3"/>
  <c r="BG67" i="3"/>
  <c r="BG68" i="3"/>
  <c r="BG69" i="3"/>
  <c r="BG70" i="3"/>
  <c r="BG71" i="3"/>
  <c r="BG72" i="3"/>
  <c r="BG73" i="3"/>
  <c r="BG74" i="3"/>
  <c r="BG75" i="3"/>
  <c r="BG76" i="3"/>
  <c r="F63" i="3"/>
  <c r="A79" i="3"/>
  <c r="BH78" i="3"/>
  <c r="K48" i="2"/>
  <c r="F64" i="9" s="1"/>
  <c r="F19" i="1"/>
  <c r="G18" i="1"/>
  <c r="BI27" i="3" l="1"/>
  <c r="BH29" i="3"/>
  <c r="BH30" i="3"/>
  <c r="BH32" i="3"/>
  <c r="BH31" i="3"/>
  <c r="BH33" i="3"/>
  <c r="BH34" i="3"/>
  <c r="BH35" i="3"/>
  <c r="BH36" i="3"/>
  <c r="BH37" i="3"/>
  <c r="BH38" i="3"/>
  <c r="BH39" i="3"/>
  <c r="BH40" i="3"/>
  <c r="BH41" i="3"/>
  <c r="BH42" i="3"/>
  <c r="BH43" i="3"/>
  <c r="BH44" i="3"/>
  <c r="BH45" i="3"/>
  <c r="BH46" i="3"/>
  <c r="BH47" i="3"/>
  <c r="BH48" i="3"/>
  <c r="BH49" i="3"/>
  <c r="BH50" i="3"/>
  <c r="BH51" i="3"/>
  <c r="BH52" i="3"/>
  <c r="BH53" i="3"/>
  <c r="BH54" i="3"/>
  <c r="BH55" i="3"/>
  <c r="BH56" i="3"/>
  <c r="BH57" i="3"/>
  <c r="BH58" i="3"/>
  <c r="BH59" i="3"/>
  <c r="BH60" i="3"/>
  <c r="BH61" i="3"/>
  <c r="BH62" i="3"/>
  <c r="BH63" i="3"/>
  <c r="BH64" i="3"/>
  <c r="BH65" i="3"/>
  <c r="BH66" i="3"/>
  <c r="BH67" i="3"/>
  <c r="BH68" i="3"/>
  <c r="BH69" i="3"/>
  <c r="BH70" i="3"/>
  <c r="BH71" i="3"/>
  <c r="BH72" i="3"/>
  <c r="BH73" i="3"/>
  <c r="BH74" i="3"/>
  <c r="BH75" i="3"/>
  <c r="BH76" i="3"/>
  <c r="BH77" i="3"/>
  <c r="F64" i="3"/>
  <c r="A80" i="3"/>
  <c r="BI79" i="3"/>
  <c r="K49" i="2"/>
  <c r="F65" i="9" s="1"/>
  <c r="G19" i="1"/>
  <c r="F20" i="1"/>
  <c r="BJ27" i="3" l="1"/>
  <c r="BI29" i="3"/>
  <c r="BI30" i="3"/>
  <c r="BI31" i="3"/>
  <c r="BI32" i="3"/>
  <c r="BI33" i="3"/>
  <c r="BI34" i="3"/>
  <c r="BI35" i="3"/>
  <c r="BI36" i="3"/>
  <c r="BI37" i="3"/>
  <c r="BI38" i="3"/>
  <c r="BI39" i="3"/>
  <c r="BI40" i="3"/>
  <c r="BI41" i="3"/>
  <c r="BI42" i="3"/>
  <c r="BI43" i="3"/>
  <c r="BI44" i="3"/>
  <c r="BI45" i="3"/>
  <c r="BI46" i="3"/>
  <c r="BI47" i="3"/>
  <c r="BI48" i="3"/>
  <c r="BI49" i="3"/>
  <c r="BI50" i="3"/>
  <c r="BI51" i="3"/>
  <c r="BI52" i="3"/>
  <c r="BI53" i="3"/>
  <c r="BI54" i="3"/>
  <c r="BI55" i="3"/>
  <c r="BI56" i="3"/>
  <c r="BI57" i="3"/>
  <c r="BI58" i="3"/>
  <c r="BI59" i="3"/>
  <c r="BI60" i="3"/>
  <c r="BI61" i="3"/>
  <c r="BI62" i="3"/>
  <c r="BI63" i="3"/>
  <c r="BI64" i="3"/>
  <c r="BI65" i="3"/>
  <c r="BI66" i="3"/>
  <c r="BI67" i="3"/>
  <c r="BI68" i="3"/>
  <c r="BI69" i="3"/>
  <c r="BI70" i="3"/>
  <c r="BI71" i="3"/>
  <c r="BI72" i="3"/>
  <c r="BI73" i="3"/>
  <c r="BI74" i="3"/>
  <c r="BI75" i="3"/>
  <c r="BI76" i="3"/>
  <c r="BI77" i="3"/>
  <c r="BI78" i="3"/>
  <c r="F65" i="3"/>
  <c r="A81" i="3"/>
  <c r="BJ80" i="3"/>
  <c r="K50" i="2"/>
  <c r="F66" i="9" s="1"/>
  <c r="F21" i="1"/>
  <c r="G20" i="1"/>
  <c r="BK27" i="3" l="1"/>
  <c r="BJ29" i="3"/>
  <c r="BJ30" i="3"/>
  <c r="BJ32" i="3"/>
  <c r="BJ31" i="3"/>
  <c r="BJ33" i="3"/>
  <c r="BJ34" i="3"/>
  <c r="BJ35" i="3"/>
  <c r="BJ36" i="3"/>
  <c r="BJ37" i="3"/>
  <c r="BJ38" i="3"/>
  <c r="BJ39" i="3"/>
  <c r="BJ40" i="3"/>
  <c r="BJ41" i="3"/>
  <c r="BJ42" i="3"/>
  <c r="BJ43" i="3"/>
  <c r="BJ44" i="3"/>
  <c r="BJ45" i="3"/>
  <c r="BJ46" i="3"/>
  <c r="BJ47" i="3"/>
  <c r="BJ48" i="3"/>
  <c r="BJ49" i="3"/>
  <c r="BJ50" i="3"/>
  <c r="BJ51" i="3"/>
  <c r="BJ52" i="3"/>
  <c r="BJ53" i="3"/>
  <c r="BJ54" i="3"/>
  <c r="BJ55" i="3"/>
  <c r="BJ56" i="3"/>
  <c r="BJ57" i="3"/>
  <c r="BJ58" i="3"/>
  <c r="BJ59" i="3"/>
  <c r="BJ60" i="3"/>
  <c r="BJ61" i="3"/>
  <c r="BJ62" i="3"/>
  <c r="BJ63" i="3"/>
  <c r="BJ64" i="3"/>
  <c r="BJ65" i="3"/>
  <c r="BJ66" i="3"/>
  <c r="BJ67" i="3"/>
  <c r="BJ68" i="3"/>
  <c r="BJ69" i="3"/>
  <c r="BJ70" i="3"/>
  <c r="BJ71" i="3"/>
  <c r="BJ72" i="3"/>
  <c r="BJ73" i="3"/>
  <c r="BJ74" i="3"/>
  <c r="BJ75" i="3"/>
  <c r="BJ76" i="3"/>
  <c r="BJ77" i="3"/>
  <c r="BJ78" i="3"/>
  <c r="BJ79" i="3"/>
  <c r="F66" i="3"/>
  <c r="A82" i="3"/>
  <c r="BK81" i="3"/>
  <c r="K51" i="2"/>
  <c r="F67" i="9" s="1"/>
  <c r="F22" i="1"/>
  <c r="G21" i="1"/>
  <c r="K14" i="1" s="1"/>
  <c r="C13" i="2" s="1"/>
  <c r="BL27" i="3" l="1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K57" i="3"/>
  <c r="BK58" i="3"/>
  <c r="BK59" i="3"/>
  <c r="BK60" i="3"/>
  <c r="BK61" i="3"/>
  <c r="BK62" i="3"/>
  <c r="BK63" i="3"/>
  <c r="BK64" i="3"/>
  <c r="BK65" i="3"/>
  <c r="BK66" i="3"/>
  <c r="BK67" i="3"/>
  <c r="BK68" i="3"/>
  <c r="BK69" i="3"/>
  <c r="BK70" i="3"/>
  <c r="BK71" i="3"/>
  <c r="BK72" i="3"/>
  <c r="BK73" i="3"/>
  <c r="BK74" i="3"/>
  <c r="BK75" i="3"/>
  <c r="BK76" i="3"/>
  <c r="BK77" i="3"/>
  <c r="BK78" i="3"/>
  <c r="BK79" i="3"/>
  <c r="BK80" i="3"/>
  <c r="F67" i="3"/>
  <c r="A83" i="3"/>
  <c r="BL82" i="3"/>
  <c r="K52" i="2"/>
  <c r="F68" i="9" s="1"/>
  <c r="F23" i="1"/>
  <c r="G22" i="1"/>
  <c r="BL29" i="3" l="1"/>
  <c r="BM27" i="3"/>
  <c r="BL30" i="3"/>
  <c r="BL31" i="3"/>
  <c r="BL32" i="3"/>
  <c r="BL33" i="3"/>
  <c r="BL34" i="3"/>
  <c r="BL35" i="3"/>
  <c r="BL36" i="3"/>
  <c r="BL37" i="3"/>
  <c r="BL38" i="3"/>
  <c r="BL39" i="3"/>
  <c r="BL40" i="3"/>
  <c r="BL41" i="3"/>
  <c r="BL42" i="3"/>
  <c r="BL43" i="3"/>
  <c r="BL44" i="3"/>
  <c r="BL45" i="3"/>
  <c r="BL46" i="3"/>
  <c r="BL47" i="3"/>
  <c r="BL48" i="3"/>
  <c r="BL49" i="3"/>
  <c r="BL50" i="3"/>
  <c r="BL51" i="3"/>
  <c r="BL52" i="3"/>
  <c r="BL53" i="3"/>
  <c r="BL54" i="3"/>
  <c r="BL55" i="3"/>
  <c r="BL56" i="3"/>
  <c r="BL57" i="3"/>
  <c r="BL58" i="3"/>
  <c r="BL59" i="3"/>
  <c r="BL60" i="3"/>
  <c r="BL61" i="3"/>
  <c r="BL62" i="3"/>
  <c r="BL63" i="3"/>
  <c r="BL64" i="3"/>
  <c r="BL65" i="3"/>
  <c r="BL66" i="3"/>
  <c r="BL67" i="3"/>
  <c r="BL68" i="3"/>
  <c r="BL69" i="3"/>
  <c r="BL70" i="3"/>
  <c r="BL71" i="3"/>
  <c r="BL72" i="3"/>
  <c r="BL73" i="3"/>
  <c r="BL74" i="3"/>
  <c r="BL75" i="3"/>
  <c r="BL76" i="3"/>
  <c r="BL77" i="3"/>
  <c r="BL78" i="3"/>
  <c r="BL79" i="3"/>
  <c r="BL80" i="3"/>
  <c r="BL81" i="3"/>
  <c r="B104" i="9"/>
  <c r="B104" i="3"/>
  <c r="K53" i="2"/>
  <c r="F69" i="9" s="1"/>
  <c r="F68" i="3"/>
  <c r="BM83" i="3"/>
  <c r="A84" i="3"/>
  <c r="G23" i="1"/>
  <c r="F24" i="1"/>
  <c r="BN27" i="3" l="1"/>
  <c r="BM29" i="3"/>
  <c r="BM30" i="3"/>
  <c r="BM32" i="3"/>
  <c r="BM31" i="3"/>
  <c r="BM33" i="3"/>
  <c r="BM34" i="3"/>
  <c r="BM35" i="3"/>
  <c r="BM36" i="3"/>
  <c r="BM37" i="3"/>
  <c r="BM38" i="3"/>
  <c r="BM39" i="3"/>
  <c r="BM40" i="3"/>
  <c r="BM41" i="3"/>
  <c r="BM42" i="3"/>
  <c r="BM43" i="3"/>
  <c r="BM44" i="3"/>
  <c r="BM45" i="3"/>
  <c r="BM46" i="3"/>
  <c r="BM47" i="3"/>
  <c r="BM48" i="3"/>
  <c r="BM49" i="3"/>
  <c r="BM50" i="3"/>
  <c r="BM51" i="3"/>
  <c r="BM52" i="3"/>
  <c r="BM53" i="3"/>
  <c r="BM54" i="3"/>
  <c r="BM55" i="3"/>
  <c r="BM56" i="3"/>
  <c r="BM57" i="3"/>
  <c r="BM58" i="3"/>
  <c r="BM59" i="3"/>
  <c r="BM60" i="3"/>
  <c r="BM61" i="3"/>
  <c r="BM62" i="3"/>
  <c r="BM63" i="3"/>
  <c r="BM64" i="3"/>
  <c r="BM65" i="3"/>
  <c r="BM66" i="3"/>
  <c r="BM67" i="3"/>
  <c r="BM68" i="3"/>
  <c r="BM69" i="3"/>
  <c r="BM70" i="3"/>
  <c r="BM71" i="3"/>
  <c r="BM72" i="3"/>
  <c r="BM73" i="3"/>
  <c r="BM74" i="3"/>
  <c r="BM75" i="3"/>
  <c r="BM76" i="3"/>
  <c r="BM77" i="3"/>
  <c r="BM78" i="3"/>
  <c r="BM79" i="3"/>
  <c r="BM80" i="3"/>
  <c r="BM81" i="3"/>
  <c r="BM82" i="3"/>
  <c r="K54" i="2"/>
  <c r="F70" i="9" s="1"/>
  <c r="F69" i="3"/>
  <c r="BN84" i="3"/>
  <c r="A85" i="3"/>
  <c r="G24" i="1"/>
  <c r="F25" i="1"/>
  <c r="BO27" i="3" l="1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N46" i="3"/>
  <c r="BN47" i="3"/>
  <c r="BN48" i="3"/>
  <c r="BN49" i="3"/>
  <c r="BN50" i="3"/>
  <c r="BN51" i="3"/>
  <c r="BN52" i="3"/>
  <c r="BN53" i="3"/>
  <c r="BN54" i="3"/>
  <c r="BN55" i="3"/>
  <c r="BN56" i="3"/>
  <c r="BN57" i="3"/>
  <c r="BN58" i="3"/>
  <c r="BN59" i="3"/>
  <c r="BN60" i="3"/>
  <c r="BN61" i="3"/>
  <c r="BN62" i="3"/>
  <c r="BN63" i="3"/>
  <c r="BN64" i="3"/>
  <c r="BN65" i="3"/>
  <c r="BN66" i="3"/>
  <c r="BN67" i="3"/>
  <c r="BN68" i="3"/>
  <c r="BN69" i="3"/>
  <c r="BN70" i="3"/>
  <c r="BN71" i="3"/>
  <c r="BN72" i="3"/>
  <c r="BN73" i="3"/>
  <c r="BN74" i="3"/>
  <c r="BN75" i="3"/>
  <c r="BN76" i="3"/>
  <c r="BN77" i="3"/>
  <c r="BN78" i="3"/>
  <c r="BN79" i="3"/>
  <c r="BN80" i="3"/>
  <c r="BN81" i="3"/>
  <c r="BN82" i="3"/>
  <c r="BN83" i="3"/>
  <c r="K55" i="2"/>
  <c r="F71" i="9" s="1"/>
  <c r="F70" i="3"/>
  <c r="A86" i="3"/>
  <c r="BO85" i="3"/>
  <c r="F26" i="1"/>
  <c r="G25" i="1"/>
  <c r="BP27" i="3" l="1"/>
  <c r="BO29" i="3"/>
  <c r="BO30" i="3"/>
  <c r="BO31" i="3"/>
  <c r="BO32" i="3"/>
  <c r="BO33" i="3"/>
  <c r="BO34" i="3"/>
  <c r="BO35" i="3"/>
  <c r="BO36" i="3"/>
  <c r="BO37" i="3"/>
  <c r="BO38" i="3"/>
  <c r="BO39" i="3"/>
  <c r="BO40" i="3"/>
  <c r="BO41" i="3"/>
  <c r="BO42" i="3"/>
  <c r="BO43" i="3"/>
  <c r="BO44" i="3"/>
  <c r="BO45" i="3"/>
  <c r="BO46" i="3"/>
  <c r="BO47" i="3"/>
  <c r="BO48" i="3"/>
  <c r="BO49" i="3"/>
  <c r="BO50" i="3"/>
  <c r="BO51" i="3"/>
  <c r="BO52" i="3"/>
  <c r="BO53" i="3"/>
  <c r="BO54" i="3"/>
  <c r="BO55" i="3"/>
  <c r="BO56" i="3"/>
  <c r="BO57" i="3"/>
  <c r="BO58" i="3"/>
  <c r="BO59" i="3"/>
  <c r="BO60" i="3"/>
  <c r="BO61" i="3"/>
  <c r="BO62" i="3"/>
  <c r="BO63" i="3"/>
  <c r="BO64" i="3"/>
  <c r="BO65" i="3"/>
  <c r="BO66" i="3"/>
  <c r="BO67" i="3"/>
  <c r="BO68" i="3"/>
  <c r="BO69" i="3"/>
  <c r="BO70" i="3"/>
  <c r="BO71" i="3"/>
  <c r="BO72" i="3"/>
  <c r="BO73" i="3"/>
  <c r="BO74" i="3"/>
  <c r="BO75" i="3"/>
  <c r="BO76" i="3"/>
  <c r="BO77" i="3"/>
  <c r="BO78" i="3"/>
  <c r="BO79" i="3"/>
  <c r="BO80" i="3"/>
  <c r="BO81" i="3"/>
  <c r="BO82" i="3"/>
  <c r="BO83" i="3"/>
  <c r="BO84" i="3"/>
  <c r="K56" i="2"/>
  <c r="F72" i="9" s="1"/>
  <c r="F71" i="3"/>
  <c r="A87" i="3"/>
  <c r="BP86" i="3"/>
  <c r="F27" i="1"/>
  <c r="G26" i="1"/>
  <c r="BQ27" i="3" l="1"/>
  <c r="BP29" i="3"/>
  <c r="BP30" i="3"/>
  <c r="BP31" i="3"/>
  <c r="BP32" i="3"/>
  <c r="BP33" i="3"/>
  <c r="BP34" i="3"/>
  <c r="BP35" i="3"/>
  <c r="BP36" i="3"/>
  <c r="BP37" i="3"/>
  <c r="BP38" i="3"/>
  <c r="BP39" i="3"/>
  <c r="BP40" i="3"/>
  <c r="BP41" i="3"/>
  <c r="BP42" i="3"/>
  <c r="BP43" i="3"/>
  <c r="BP44" i="3"/>
  <c r="BP45" i="3"/>
  <c r="BP46" i="3"/>
  <c r="BP47" i="3"/>
  <c r="BP48" i="3"/>
  <c r="BP49" i="3"/>
  <c r="BP50" i="3"/>
  <c r="BP51" i="3"/>
  <c r="BP52" i="3"/>
  <c r="BP53" i="3"/>
  <c r="BP54" i="3"/>
  <c r="BP55" i="3"/>
  <c r="BP56" i="3"/>
  <c r="BP57" i="3"/>
  <c r="BP58" i="3"/>
  <c r="BP59" i="3"/>
  <c r="BP60" i="3"/>
  <c r="BP61" i="3"/>
  <c r="BP62" i="3"/>
  <c r="BP63" i="3"/>
  <c r="BP64" i="3"/>
  <c r="BP65" i="3"/>
  <c r="BP66" i="3"/>
  <c r="BP67" i="3"/>
  <c r="BP68" i="3"/>
  <c r="BP69" i="3"/>
  <c r="BP70" i="3"/>
  <c r="BP71" i="3"/>
  <c r="BP72" i="3"/>
  <c r="BP73" i="3"/>
  <c r="BP74" i="3"/>
  <c r="BP75" i="3"/>
  <c r="BP76" i="3"/>
  <c r="BP77" i="3"/>
  <c r="BP78" i="3"/>
  <c r="BP79" i="3"/>
  <c r="BP80" i="3"/>
  <c r="BP81" i="3"/>
  <c r="BP82" i="3"/>
  <c r="BP83" i="3"/>
  <c r="BP84" i="3"/>
  <c r="BP85" i="3"/>
  <c r="K57" i="2"/>
  <c r="F73" i="9" s="1"/>
  <c r="F72" i="3"/>
  <c r="A88" i="3"/>
  <c r="BQ87" i="3"/>
  <c r="G27" i="1"/>
  <c r="F28" i="1"/>
  <c r="BQ29" i="3" l="1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Q52" i="3"/>
  <c r="BQ53" i="3"/>
  <c r="BQ54" i="3"/>
  <c r="BQ55" i="3"/>
  <c r="BQ56" i="3"/>
  <c r="BQ57" i="3"/>
  <c r="BQ58" i="3"/>
  <c r="BQ59" i="3"/>
  <c r="BQ60" i="3"/>
  <c r="BQ61" i="3"/>
  <c r="BQ62" i="3"/>
  <c r="BQ63" i="3"/>
  <c r="BQ64" i="3"/>
  <c r="BQ65" i="3"/>
  <c r="BQ66" i="3"/>
  <c r="BQ67" i="3"/>
  <c r="BQ68" i="3"/>
  <c r="BQ69" i="3"/>
  <c r="BQ70" i="3"/>
  <c r="BQ71" i="3"/>
  <c r="BQ72" i="3"/>
  <c r="BQ73" i="3"/>
  <c r="BQ74" i="3"/>
  <c r="BQ75" i="3"/>
  <c r="BQ76" i="3"/>
  <c r="BQ77" i="3"/>
  <c r="BQ78" i="3"/>
  <c r="BQ79" i="3"/>
  <c r="BQ80" i="3"/>
  <c r="BQ81" i="3"/>
  <c r="BQ82" i="3"/>
  <c r="BQ83" i="3"/>
  <c r="BQ84" i="3"/>
  <c r="BQ85" i="3"/>
  <c r="BQ86" i="3"/>
  <c r="K58" i="2"/>
  <c r="F74" i="9" s="1"/>
  <c r="F73" i="3"/>
  <c r="G28" i="1"/>
  <c r="F29" i="1"/>
  <c r="K59" i="2" l="1"/>
  <c r="F75" i="9" s="1"/>
  <c r="F74" i="3"/>
  <c r="F30" i="1"/>
  <c r="G29" i="1"/>
  <c r="K60" i="2" l="1"/>
  <c r="F76" i="9" s="1"/>
  <c r="F75" i="3"/>
  <c r="F31" i="1"/>
  <c r="G30" i="1"/>
  <c r="K61" i="2" l="1"/>
  <c r="F77" i="9" s="1"/>
  <c r="F76" i="3"/>
  <c r="G31" i="1"/>
  <c r="F32" i="1"/>
  <c r="K62" i="2" l="1"/>
  <c r="F78" i="9" s="1"/>
  <c r="F77" i="3"/>
  <c r="G32" i="1"/>
  <c r="F33" i="1"/>
  <c r="K63" i="2" l="1"/>
  <c r="F79" i="9" s="1"/>
  <c r="F78" i="3"/>
  <c r="H33" i="1"/>
  <c r="G33" i="1"/>
  <c r="K15" i="1" s="1"/>
  <c r="C14" i="2" s="1"/>
  <c r="F34" i="1"/>
  <c r="K64" i="2" l="1"/>
  <c r="F80" i="9" s="1"/>
  <c r="F79" i="3"/>
  <c r="H34" i="1"/>
  <c r="G34" i="1"/>
  <c r="F35" i="1"/>
  <c r="B105" i="9" l="1"/>
  <c r="B105" i="3"/>
  <c r="K65" i="2"/>
  <c r="F81" i="9" s="1"/>
  <c r="F80" i="3"/>
  <c r="H35" i="1"/>
  <c r="G35" i="1"/>
  <c r="F36" i="1"/>
  <c r="K66" i="2" l="1"/>
  <c r="F82" i="9" s="1"/>
  <c r="F81" i="3"/>
  <c r="H36" i="1"/>
  <c r="G36" i="1"/>
  <c r="F37" i="1"/>
  <c r="K67" i="2" l="1"/>
  <c r="F83" i="9" s="1"/>
  <c r="F82" i="3"/>
  <c r="H37" i="1"/>
  <c r="G37" i="1"/>
  <c r="F38" i="1"/>
  <c r="K68" i="2" l="1"/>
  <c r="F84" i="9" s="1"/>
  <c r="F83" i="3"/>
  <c r="H38" i="1"/>
  <c r="F39" i="1"/>
  <c r="G38" i="1"/>
  <c r="K69" i="2" l="1"/>
  <c r="F85" i="9" s="1"/>
  <c r="F84" i="3"/>
  <c r="H39" i="1"/>
  <c r="G39" i="1"/>
  <c r="F40" i="1"/>
  <c r="K70" i="2" l="1"/>
  <c r="F86" i="9" s="1"/>
  <c r="F85" i="3"/>
  <c r="H40" i="1"/>
  <c r="G40" i="1"/>
  <c r="F41" i="1"/>
  <c r="K71" i="2" l="1"/>
  <c r="F87" i="9" s="1"/>
  <c r="F86" i="3"/>
  <c r="H41" i="1"/>
  <c r="G41" i="1"/>
  <c r="F42" i="1"/>
  <c r="K72" i="2" l="1"/>
  <c r="F87" i="3"/>
  <c r="H42" i="1"/>
  <c r="G42" i="1"/>
  <c r="F43" i="1"/>
  <c r="F88" i="3" l="1"/>
  <c r="F88" i="9"/>
  <c r="H43" i="1"/>
  <c r="G43" i="1"/>
  <c r="F44" i="1"/>
  <c r="F45" i="1" l="1"/>
  <c r="H44" i="1"/>
  <c r="G44" i="1"/>
  <c r="F46" i="1" l="1"/>
  <c r="H45" i="1"/>
  <c r="G45" i="1"/>
  <c r="K16" i="1" s="1"/>
  <c r="C15" i="2" s="1"/>
  <c r="G46" i="1" l="1"/>
  <c r="F47" i="1"/>
  <c r="H46" i="1"/>
  <c r="B106" i="9" l="1"/>
  <c r="B106" i="3"/>
  <c r="H47" i="1"/>
  <c r="G47" i="1"/>
  <c r="F48" i="1"/>
  <c r="F49" i="1" l="1"/>
  <c r="H48" i="1"/>
  <c r="G48" i="1"/>
  <c r="F50" i="1" l="1"/>
  <c r="H49" i="1"/>
  <c r="G49" i="1"/>
  <c r="G50" i="1" l="1"/>
  <c r="F51" i="1"/>
  <c r="H50" i="1"/>
  <c r="H51" i="1" l="1"/>
  <c r="G51" i="1"/>
  <c r="F52" i="1"/>
  <c r="F53" i="1" l="1"/>
  <c r="H52" i="1"/>
  <c r="G52" i="1"/>
  <c r="F54" i="1" l="1"/>
  <c r="H53" i="1"/>
  <c r="G53" i="1"/>
  <c r="G54" i="1" l="1"/>
  <c r="F55" i="1"/>
  <c r="H54" i="1"/>
  <c r="H55" i="1" l="1"/>
  <c r="G55" i="1"/>
  <c r="F56" i="1"/>
  <c r="F57" i="1" l="1"/>
  <c r="H56" i="1"/>
  <c r="G56" i="1"/>
  <c r="F58" i="1" l="1"/>
  <c r="G57" i="1"/>
  <c r="K17" i="1" s="1"/>
  <c r="C16" i="2" s="1"/>
  <c r="H57" i="1"/>
  <c r="G58" i="1" l="1"/>
  <c r="F59" i="1"/>
  <c r="H58" i="1"/>
  <c r="B107" i="9" l="1"/>
  <c r="B107" i="3"/>
  <c r="H59" i="1"/>
  <c r="G59" i="1"/>
  <c r="F60" i="1"/>
  <c r="F61" i="1" l="1"/>
  <c r="H60" i="1"/>
  <c r="G60" i="1"/>
  <c r="F62" i="1" l="1"/>
  <c r="H61" i="1"/>
  <c r="G61" i="1"/>
  <c r="G62" i="1" l="1"/>
  <c r="F63" i="1"/>
  <c r="H62" i="1"/>
  <c r="H63" i="1" l="1"/>
  <c r="G63" i="1"/>
  <c r="F64" i="1"/>
  <c r="F65" i="1" l="1"/>
  <c r="H64" i="1"/>
  <c r="G64" i="1"/>
  <c r="F66" i="1" l="1"/>
  <c r="H65" i="1"/>
  <c r="G65" i="1"/>
  <c r="G66" i="1" l="1"/>
  <c r="F67" i="1"/>
  <c r="H66" i="1"/>
  <c r="H67" i="1" l="1"/>
  <c r="G67" i="1"/>
  <c r="F68" i="1"/>
  <c r="F69" i="1" l="1"/>
  <c r="H68" i="1"/>
  <c r="G68" i="1"/>
  <c r="F70" i="1" l="1"/>
  <c r="H69" i="1"/>
  <c r="G69" i="1"/>
  <c r="K18" i="1" s="1"/>
  <c r="C17" i="2" s="1"/>
  <c r="G70" i="1" l="1"/>
  <c r="F71" i="1"/>
  <c r="H70" i="1"/>
  <c r="B108" i="9" l="1"/>
  <c r="B108" i="3"/>
  <c r="H71" i="1"/>
  <c r="G71" i="1"/>
  <c r="F72" i="1"/>
  <c r="F73" i="1" l="1"/>
  <c r="H72" i="1"/>
  <c r="G72" i="1"/>
  <c r="F74" i="1" l="1"/>
  <c r="G73" i="1"/>
  <c r="H73" i="1"/>
  <c r="G74" i="1" l="1"/>
  <c r="F75" i="1"/>
  <c r="H74" i="1"/>
  <c r="H75" i="1" l="1"/>
  <c r="G75" i="1"/>
  <c r="F76" i="1"/>
  <c r="F77" i="1" l="1"/>
  <c r="H76" i="1"/>
  <c r="G76" i="1"/>
  <c r="F78" i="1" l="1"/>
  <c r="H77" i="1"/>
  <c r="G77" i="1"/>
  <c r="G78" i="1" l="1"/>
  <c r="F79" i="1"/>
  <c r="H78" i="1"/>
  <c r="H79" i="1" l="1"/>
  <c r="G79" i="1"/>
  <c r="F80" i="1"/>
  <c r="F81" i="1" l="1"/>
  <c r="H80" i="1"/>
  <c r="G80" i="1"/>
  <c r="F82" i="1" l="1"/>
  <c r="H81" i="1"/>
  <c r="G81" i="1"/>
  <c r="K19" i="1" s="1"/>
  <c r="C18" i="2" s="1"/>
  <c r="G82" i="1" l="1"/>
  <c r="F83" i="1"/>
  <c r="H82" i="1"/>
  <c r="B109" i="9" l="1"/>
  <c r="B109" i="3"/>
  <c r="H83" i="1"/>
  <c r="G83" i="1"/>
  <c r="F84" i="1"/>
  <c r="F85" i="1" l="1"/>
  <c r="H84" i="1"/>
  <c r="G84" i="1"/>
  <c r="F86" i="1" l="1"/>
  <c r="H85" i="1"/>
  <c r="G85" i="1"/>
  <c r="G86" i="1" l="1"/>
  <c r="F87" i="1"/>
  <c r="H86" i="1"/>
  <c r="H87" i="1" l="1"/>
  <c r="G87" i="1"/>
  <c r="F88" i="1"/>
  <c r="F89" i="1" l="1"/>
  <c r="H88" i="1"/>
  <c r="G88" i="1"/>
  <c r="F90" i="1" l="1"/>
  <c r="G89" i="1"/>
  <c r="H89" i="1"/>
  <c r="G90" i="1" l="1"/>
  <c r="F91" i="1"/>
  <c r="H90" i="1"/>
  <c r="H91" i="1" l="1"/>
  <c r="G91" i="1"/>
  <c r="F92" i="1"/>
  <c r="F93" i="1" l="1"/>
  <c r="H92" i="1"/>
  <c r="G92" i="1"/>
  <c r="F94" i="1" l="1"/>
  <c r="H93" i="1"/>
  <c r="G93" i="1"/>
  <c r="K20" i="1" s="1"/>
  <c r="C19" i="2" s="1"/>
  <c r="G94" i="1" l="1"/>
  <c r="F95" i="1"/>
  <c r="H94" i="1"/>
  <c r="B110" i="9" l="1"/>
  <c r="B110" i="3"/>
  <c r="H95" i="1"/>
  <c r="G95" i="1"/>
  <c r="F96" i="1"/>
  <c r="F97" i="1" l="1"/>
  <c r="H96" i="1"/>
  <c r="G96" i="1"/>
  <c r="F98" i="1" l="1"/>
  <c r="H97" i="1"/>
  <c r="G97" i="1"/>
  <c r="G98" i="1" l="1"/>
  <c r="F99" i="1"/>
  <c r="H98" i="1"/>
  <c r="H99" i="1" l="1"/>
  <c r="G99" i="1"/>
  <c r="F100" i="1"/>
  <c r="F101" i="1" l="1"/>
  <c r="H100" i="1"/>
  <c r="G100" i="1"/>
  <c r="F102" i="1" l="1"/>
  <c r="H101" i="1"/>
  <c r="G101" i="1"/>
  <c r="G102" i="1" l="1"/>
  <c r="H102" i="1"/>
  <c r="F103" i="1"/>
  <c r="H103" i="1" l="1"/>
  <c r="G103" i="1"/>
  <c r="F104" i="1"/>
  <c r="F105" i="1" l="1"/>
  <c r="H104" i="1"/>
  <c r="G104" i="1"/>
  <c r="F106" i="1" l="1"/>
  <c r="H105" i="1"/>
  <c r="G105" i="1"/>
  <c r="K21" i="1" s="1"/>
  <c r="C20" i="2" s="1"/>
  <c r="G106" i="1" l="1"/>
  <c r="F107" i="1"/>
  <c r="H106" i="1"/>
  <c r="B111" i="9" l="1"/>
  <c r="B111" i="3"/>
  <c r="H107" i="1"/>
  <c r="G107" i="1"/>
  <c r="F108" i="1"/>
  <c r="F109" i="1" l="1"/>
  <c r="H108" i="1"/>
  <c r="G108" i="1"/>
  <c r="F110" i="1" l="1"/>
  <c r="H109" i="1"/>
  <c r="G109" i="1"/>
  <c r="G110" i="1" l="1"/>
  <c r="F111" i="1"/>
  <c r="H110" i="1"/>
  <c r="H111" i="1" l="1"/>
  <c r="G111" i="1"/>
  <c r="F112" i="1"/>
  <c r="F113" i="1" l="1"/>
  <c r="H112" i="1"/>
  <c r="G112" i="1"/>
  <c r="F114" i="1" l="1"/>
  <c r="H113" i="1"/>
  <c r="G113" i="1"/>
  <c r="G114" i="1" l="1"/>
  <c r="F115" i="1"/>
  <c r="H114" i="1"/>
  <c r="H115" i="1" l="1"/>
  <c r="G115" i="1"/>
  <c r="F116" i="1"/>
  <c r="F117" i="1" l="1"/>
  <c r="H116" i="1"/>
  <c r="G116" i="1"/>
  <c r="F118" i="1" l="1"/>
  <c r="H117" i="1"/>
  <c r="G117" i="1"/>
  <c r="K22" i="1" s="1"/>
  <c r="C21" i="2" s="1"/>
  <c r="G118" i="1" l="1"/>
  <c r="F119" i="1"/>
  <c r="H118" i="1"/>
  <c r="B112" i="9" l="1"/>
  <c r="B112" i="3"/>
  <c r="H119" i="1"/>
  <c r="G119" i="1"/>
  <c r="F120" i="1"/>
  <c r="F121" i="1" l="1"/>
  <c r="H120" i="1"/>
  <c r="G120" i="1"/>
  <c r="F122" i="1" l="1"/>
  <c r="H121" i="1"/>
  <c r="G121" i="1"/>
  <c r="G122" i="1" l="1"/>
  <c r="F123" i="1"/>
  <c r="H122" i="1"/>
  <c r="H123" i="1" l="1"/>
  <c r="G123" i="1"/>
  <c r="F124" i="1"/>
  <c r="F125" i="1" l="1"/>
  <c r="H124" i="1"/>
  <c r="G124" i="1"/>
  <c r="F126" i="1" l="1"/>
  <c r="H125" i="1"/>
  <c r="G125" i="1"/>
  <c r="G126" i="1" l="1"/>
  <c r="F127" i="1"/>
  <c r="H126" i="1"/>
  <c r="H127" i="1" l="1"/>
  <c r="G127" i="1"/>
  <c r="F128" i="1"/>
  <c r="F129" i="1" l="1"/>
  <c r="H128" i="1"/>
  <c r="G128" i="1"/>
  <c r="F130" i="1" l="1"/>
  <c r="H129" i="1"/>
  <c r="G129" i="1"/>
  <c r="K23" i="1" s="1"/>
  <c r="C22" i="2" s="1"/>
  <c r="G130" i="1" l="1"/>
  <c r="F131" i="1"/>
  <c r="H130" i="1"/>
  <c r="B113" i="9" l="1"/>
  <c r="B113" i="3"/>
  <c r="H131" i="1"/>
  <c r="G131" i="1"/>
  <c r="F132" i="1"/>
  <c r="F133" i="1" l="1"/>
  <c r="H132" i="1"/>
  <c r="G132" i="1"/>
  <c r="F134" i="1" l="1"/>
  <c r="H133" i="1"/>
  <c r="G133" i="1"/>
  <c r="G134" i="1" l="1"/>
  <c r="H134" i="1"/>
  <c r="F135" i="1"/>
  <c r="H135" i="1" l="1"/>
  <c r="G135" i="1"/>
  <c r="F136" i="1"/>
  <c r="F137" i="1" l="1"/>
  <c r="H136" i="1"/>
  <c r="G136" i="1"/>
  <c r="F138" i="1" l="1"/>
  <c r="H137" i="1"/>
  <c r="G137" i="1"/>
  <c r="G138" i="1" l="1"/>
  <c r="F139" i="1"/>
  <c r="H138" i="1"/>
  <c r="H139" i="1" l="1"/>
  <c r="G139" i="1"/>
  <c r="F140" i="1"/>
  <c r="F141" i="1" l="1"/>
  <c r="H140" i="1"/>
  <c r="G140" i="1"/>
  <c r="F142" i="1" l="1"/>
  <c r="H141" i="1"/>
  <c r="G141" i="1"/>
  <c r="K24" i="1" s="1"/>
  <c r="C23" i="2" s="1"/>
  <c r="G142" i="1" l="1"/>
  <c r="F143" i="1"/>
  <c r="H142" i="1"/>
  <c r="H143" i="1" l="1"/>
  <c r="G143" i="1"/>
  <c r="F144" i="1"/>
  <c r="F145" i="1" l="1"/>
  <c r="H144" i="1"/>
  <c r="G144" i="1"/>
  <c r="F146" i="1" l="1"/>
  <c r="H145" i="1"/>
  <c r="G145" i="1"/>
  <c r="G146" i="1" l="1"/>
  <c r="F147" i="1"/>
  <c r="H146" i="1"/>
  <c r="H147" i="1" l="1"/>
  <c r="G147" i="1"/>
  <c r="F148" i="1"/>
  <c r="F149" i="1" l="1"/>
  <c r="H148" i="1"/>
  <c r="G148" i="1"/>
  <c r="F150" i="1" l="1"/>
  <c r="H149" i="1"/>
  <c r="G149" i="1"/>
  <c r="G150" i="1" l="1"/>
  <c r="F151" i="1"/>
  <c r="H150" i="1"/>
  <c r="H151" i="1" l="1"/>
  <c r="G151" i="1"/>
  <c r="F152" i="1"/>
  <c r="F153" i="1" l="1"/>
  <c r="H152" i="1"/>
  <c r="G152" i="1"/>
  <c r="F154" i="1" l="1"/>
  <c r="H153" i="1"/>
  <c r="G153" i="1"/>
  <c r="K25" i="1" s="1"/>
  <c r="C24" i="2" s="1"/>
  <c r="G154" i="1" l="1"/>
  <c r="F155" i="1"/>
  <c r="H154" i="1"/>
  <c r="H155" i="1" l="1"/>
  <c r="G155" i="1"/>
  <c r="F156" i="1"/>
  <c r="F157" i="1" l="1"/>
  <c r="H156" i="1"/>
  <c r="G156" i="1"/>
  <c r="F158" i="1" l="1"/>
  <c r="H157" i="1"/>
  <c r="G157" i="1"/>
  <c r="G158" i="1" l="1"/>
  <c r="F159" i="1"/>
  <c r="H158" i="1"/>
  <c r="H159" i="1" l="1"/>
  <c r="G159" i="1"/>
  <c r="F160" i="1"/>
  <c r="F161" i="1" l="1"/>
  <c r="H160" i="1"/>
  <c r="G160" i="1"/>
  <c r="F162" i="1" l="1"/>
  <c r="H161" i="1"/>
  <c r="G161" i="1"/>
  <c r="G162" i="1" l="1"/>
  <c r="F163" i="1"/>
  <c r="H162" i="1"/>
  <c r="H163" i="1" l="1"/>
  <c r="G163" i="1"/>
  <c r="F164" i="1"/>
  <c r="F165" i="1" l="1"/>
  <c r="H164" i="1"/>
  <c r="G164" i="1"/>
  <c r="F166" i="1" l="1"/>
  <c r="H165" i="1"/>
  <c r="G165" i="1"/>
  <c r="K26" i="1" s="1"/>
  <c r="C25" i="2" s="1"/>
  <c r="G166" i="1" l="1"/>
  <c r="F167" i="1"/>
  <c r="H166" i="1"/>
  <c r="H167" i="1" l="1"/>
  <c r="G167" i="1"/>
  <c r="F168" i="1"/>
  <c r="F169" i="1" l="1"/>
  <c r="H168" i="1"/>
  <c r="G168" i="1"/>
  <c r="F170" i="1" l="1"/>
  <c r="H169" i="1"/>
  <c r="G169" i="1"/>
  <c r="H170" i="1" l="1"/>
  <c r="G170" i="1"/>
  <c r="F171" i="1"/>
  <c r="G171" i="1" l="1"/>
  <c r="F172" i="1"/>
  <c r="H171" i="1"/>
  <c r="F173" i="1" l="1"/>
  <c r="H172" i="1"/>
  <c r="G172" i="1"/>
  <c r="F174" i="1" l="1"/>
  <c r="H173" i="1"/>
  <c r="G173" i="1"/>
  <c r="G174" i="1" l="1"/>
  <c r="F175" i="1"/>
  <c r="H174" i="1"/>
  <c r="H175" i="1" l="1"/>
  <c r="G175" i="1"/>
  <c r="F176" i="1"/>
  <c r="F177" i="1" l="1"/>
  <c r="H176" i="1"/>
  <c r="G176" i="1"/>
  <c r="F178" i="1" l="1"/>
  <c r="H177" i="1"/>
  <c r="G177" i="1"/>
  <c r="K27" i="1" s="1"/>
  <c r="C26" i="2" s="1"/>
  <c r="G178" i="1" l="1"/>
  <c r="F179" i="1"/>
  <c r="H178" i="1"/>
  <c r="H179" i="1" l="1"/>
  <c r="G179" i="1"/>
  <c r="F180" i="1"/>
  <c r="F181" i="1" l="1"/>
  <c r="H180" i="1"/>
  <c r="G180" i="1"/>
  <c r="F182" i="1" l="1"/>
  <c r="H181" i="1"/>
  <c r="G181" i="1"/>
  <c r="G182" i="1" l="1"/>
  <c r="F183" i="1"/>
  <c r="H182" i="1"/>
  <c r="H183" i="1" l="1"/>
  <c r="G183" i="1"/>
  <c r="F184" i="1"/>
  <c r="F185" i="1" l="1"/>
  <c r="H184" i="1"/>
  <c r="G184" i="1"/>
  <c r="F186" i="1" l="1"/>
  <c r="H185" i="1"/>
  <c r="G185" i="1"/>
  <c r="G186" i="1" l="1"/>
  <c r="F187" i="1"/>
  <c r="H186" i="1"/>
  <c r="H187" i="1" l="1"/>
  <c r="G187" i="1"/>
  <c r="F188" i="1"/>
  <c r="F189" i="1" l="1"/>
  <c r="H188" i="1"/>
  <c r="G188" i="1"/>
  <c r="F190" i="1" l="1"/>
  <c r="H189" i="1"/>
  <c r="G189" i="1"/>
  <c r="K28" i="1" s="1"/>
  <c r="C27" i="2" s="1"/>
  <c r="G190" i="1" l="1"/>
  <c r="F191" i="1"/>
  <c r="H190" i="1"/>
  <c r="H191" i="1" l="1"/>
  <c r="G191" i="1"/>
  <c r="F192" i="1"/>
  <c r="F193" i="1" l="1"/>
  <c r="H192" i="1"/>
  <c r="G192" i="1"/>
  <c r="F194" i="1" l="1"/>
  <c r="H193" i="1"/>
  <c r="G193" i="1"/>
  <c r="G194" i="1" l="1"/>
  <c r="F195" i="1"/>
  <c r="H194" i="1"/>
  <c r="H195" i="1" l="1"/>
  <c r="G195" i="1"/>
  <c r="F196" i="1"/>
  <c r="F197" i="1" l="1"/>
  <c r="H196" i="1"/>
  <c r="G196" i="1"/>
  <c r="F198" i="1" l="1"/>
  <c r="H197" i="1"/>
  <c r="G197" i="1"/>
  <c r="G198" i="1" l="1"/>
  <c r="F199" i="1"/>
  <c r="H198" i="1"/>
  <c r="H199" i="1" l="1"/>
  <c r="G199" i="1"/>
  <c r="F200" i="1"/>
  <c r="F201" i="1" l="1"/>
  <c r="H200" i="1"/>
  <c r="G200" i="1"/>
  <c r="F202" i="1" l="1"/>
  <c r="H201" i="1"/>
  <c r="G201" i="1"/>
  <c r="K29" i="1" s="1"/>
  <c r="C28" i="2" s="1"/>
  <c r="G202" i="1" l="1"/>
  <c r="F203" i="1"/>
  <c r="H202" i="1"/>
  <c r="H203" i="1" l="1"/>
  <c r="G203" i="1"/>
  <c r="F204" i="1"/>
  <c r="F205" i="1" l="1"/>
  <c r="H204" i="1"/>
  <c r="G204" i="1"/>
  <c r="F206" i="1" l="1"/>
  <c r="H205" i="1"/>
  <c r="G205" i="1"/>
  <c r="G206" i="1" l="1"/>
  <c r="F207" i="1"/>
  <c r="H206" i="1"/>
  <c r="H207" i="1" l="1"/>
  <c r="G207" i="1"/>
  <c r="F208" i="1"/>
  <c r="F209" i="1" l="1"/>
  <c r="H208" i="1"/>
  <c r="G208" i="1"/>
  <c r="F210" i="1" l="1"/>
  <c r="H209" i="1"/>
  <c r="G209" i="1"/>
  <c r="G210" i="1" l="1"/>
  <c r="F211" i="1"/>
  <c r="H210" i="1"/>
  <c r="H211" i="1" l="1"/>
  <c r="G211" i="1"/>
  <c r="F212" i="1"/>
  <c r="F213" i="1" l="1"/>
  <c r="H212" i="1"/>
  <c r="G212" i="1"/>
  <c r="F214" i="1" l="1"/>
  <c r="H213" i="1"/>
  <c r="G213" i="1"/>
  <c r="K30" i="1" s="1"/>
  <c r="C29" i="2" s="1"/>
  <c r="G214" i="1" l="1"/>
  <c r="F215" i="1"/>
  <c r="H214" i="1"/>
  <c r="H215" i="1" l="1"/>
  <c r="G215" i="1"/>
  <c r="F216" i="1"/>
  <c r="F217" i="1" l="1"/>
  <c r="H216" i="1"/>
  <c r="G216" i="1"/>
  <c r="F218" i="1" l="1"/>
  <c r="H217" i="1"/>
  <c r="G217" i="1"/>
  <c r="G218" i="1" l="1"/>
  <c r="F219" i="1"/>
  <c r="H218" i="1"/>
  <c r="H219" i="1" l="1"/>
  <c r="G219" i="1"/>
  <c r="F220" i="1"/>
  <c r="F221" i="1" l="1"/>
  <c r="H220" i="1"/>
  <c r="G220" i="1"/>
  <c r="F222" i="1" l="1"/>
  <c r="H221" i="1"/>
  <c r="G221" i="1"/>
  <c r="G222" i="1" l="1"/>
  <c r="F223" i="1"/>
  <c r="H222" i="1"/>
  <c r="H223" i="1" l="1"/>
  <c r="G223" i="1"/>
  <c r="F224" i="1"/>
  <c r="F225" i="1" l="1"/>
  <c r="H224" i="1"/>
  <c r="G224" i="1"/>
  <c r="F226" i="1" l="1"/>
  <c r="H225" i="1"/>
  <c r="G225" i="1"/>
  <c r="K31" i="1" s="1"/>
  <c r="C30" i="2" s="1"/>
  <c r="G226" i="1" l="1"/>
  <c r="F227" i="1"/>
  <c r="H226" i="1"/>
  <c r="H227" i="1" l="1"/>
  <c r="G227" i="1"/>
  <c r="F228" i="1"/>
  <c r="F229" i="1" l="1"/>
  <c r="H228" i="1"/>
  <c r="G228" i="1"/>
  <c r="F230" i="1" l="1"/>
  <c r="H229" i="1"/>
  <c r="G229" i="1"/>
  <c r="G230" i="1" l="1"/>
  <c r="F231" i="1"/>
  <c r="H230" i="1"/>
  <c r="H231" i="1" l="1"/>
  <c r="G231" i="1"/>
  <c r="F232" i="1"/>
  <c r="F233" i="1" l="1"/>
  <c r="H232" i="1"/>
  <c r="G232" i="1"/>
  <c r="F234" i="1" l="1"/>
  <c r="H233" i="1"/>
  <c r="G233" i="1"/>
  <c r="G234" i="1" l="1"/>
  <c r="F235" i="1"/>
  <c r="H234" i="1"/>
  <c r="H235" i="1" l="1"/>
  <c r="G235" i="1"/>
  <c r="F236" i="1"/>
  <c r="F237" i="1" l="1"/>
  <c r="H236" i="1"/>
  <c r="G236" i="1"/>
  <c r="F238" i="1" l="1"/>
  <c r="H237" i="1"/>
  <c r="G237" i="1"/>
  <c r="K32" i="1" s="1"/>
  <c r="C31" i="2" s="1"/>
  <c r="G238" i="1" l="1"/>
  <c r="F239" i="1"/>
  <c r="H238" i="1"/>
  <c r="H239" i="1" l="1"/>
  <c r="G239" i="1"/>
  <c r="F240" i="1"/>
  <c r="F241" i="1" l="1"/>
  <c r="H240" i="1"/>
  <c r="G240" i="1"/>
  <c r="F242" i="1" l="1"/>
  <c r="H241" i="1"/>
  <c r="G241" i="1"/>
  <c r="G242" i="1" l="1"/>
  <c r="F243" i="1"/>
  <c r="H242" i="1"/>
  <c r="H243" i="1" l="1"/>
  <c r="G243" i="1"/>
  <c r="F244" i="1"/>
  <c r="F245" i="1" l="1"/>
  <c r="H244" i="1"/>
  <c r="G244" i="1"/>
  <c r="F246" i="1" l="1"/>
  <c r="H245" i="1"/>
  <c r="G245" i="1"/>
  <c r="G246" i="1" l="1"/>
  <c r="F247" i="1"/>
  <c r="H246" i="1"/>
  <c r="H247" i="1" l="1"/>
  <c r="G247" i="1"/>
  <c r="F248" i="1"/>
  <c r="F249" i="1" l="1"/>
  <c r="H248" i="1"/>
  <c r="G248" i="1"/>
  <c r="F250" i="1" l="1"/>
  <c r="H249" i="1"/>
  <c r="G249" i="1"/>
  <c r="K33" i="1" s="1"/>
  <c r="C32" i="2" s="1"/>
  <c r="G250" i="1" l="1"/>
  <c r="F251" i="1"/>
  <c r="H250" i="1"/>
  <c r="H251" i="1" l="1"/>
  <c r="G251" i="1"/>
  <c r="F252" i="1"/>
  <c r="F253" i="1" l="1"/>
  <c r="H252" i="1"/>
  <c r="G252" i="1"/>
  <c r="F254" i="1" l="1"/>
  <c r="H253" i="1"/>
  <c r="G253" i="1"/>
  <c r="G254" i="1" l="1"/>
  <c r="F255" i="1"/>
  <c r="H254" i="1"/>
  <c r="H255" i="1" l="1"/>
  <c r="G255" i="1"/>
  <c r="F256" i="1"/>
  <c r="F257" i="1" l="1"/>
  <c r="H256" i="1"/>
  <c r="G256" i="1"/>
  <c r="G257" i="1" l="1"/>
  <c r="H257" i="1"/>
  <c r="F258" i="1"/>
  <c r="F259" i="1" l="1"/>
  <c r="H258" i="1"/>
  <c r="G258" i="1"/>
  <c r="F260" i="1" l="1"/>
  <c r="H259" i="1"/>
  <c r="G259" i="1"/>
  <c r="G260" i="1" l="1"/>
  <c r="F261" i="1"/>
  <c r="H260" i="1"/>
  <c r="H261" i="1" l="1"/>
  <c r="G261" i="1"/>
  <c r="K34" i="1" s="1"/>
  <c r="C33" i="2" s="1"/>
  <c r="F262" i="1"/>
  <c r="F263" i="1" l="1"/>
  <c r="H262" i="1"/>
  <c r="G262" i="1"/>
  <c r="F264" i="1" l="1"/>
  <c r="H263" i="1"/>
  <c r="G263" i="1"/>
  <c r="G264" i="1" l="1"/>
  <c r="F265" i="1"/>
  <c r="H264" i="1"/>
  <c r="H265" i="1" l="1"/>
  <c r="G265" i="1"/>
  <c r="F266" i="1"/>
  <c r="F267" i="1" l="1"/>
  <c r="H266" i="1"/>
  <c r="G266" i="1"/>
  <c r="F268" i="1" l="1"/>
  <c r="H267" i="1"/>
  <c r="G267" i="1"/>
  <c r="G268" i="1" l="1"/>
  <c r="F269" i="1"/>
  <c r="H268" i="1"/>
  <c r="H269" i="1" l="1"/>
  <c r="G269" i="1"/>
  <c r="F270" i="1"/>
  <c r="F271" i="1" l="1"/>
  <c r="H270" i="1"/>
  <c r="G270" i="1"/>
  <c r="F272" i="1" l="1"/>
  <c r="H271" i="1"/>
  <c r="G271" i="1"/>
  <c r="G272" i="1" l="1"/>
  <c r="F273" i="1"/>
  <c r="H272" i="1"/>
  <c r="H273" i="1" l="1"/>
  <c r="G273" i="1"/>
  <c r="K35" i="1" s="1"/>
  <c r="C34" i="2" s="1"/>
  <c r="F274" i="1"/>
  <c r="F275" i="1" l="1"/>
  <c r="H274" i="1"/>
  <c r="G274" i="1"/>
  <c r="F276" i="1" l="1"/>
  <c r="H275" i="1"/>
  <c r="G275" i="1"/>
  <c r="G276" i="1" l="1"/>
  <c r="F277" i="1"/>
  <c r="H276" i="1"/>
  <c r="H277" i="1" l="1"/>
  <c r="G277" i="1"/>
  <c r="F278" i="1"/>
  <c r="F279" i="1" l="1"/>
  <c r="H278" i="1"/>
  <c r="G278" i="1"/>
  <c r="F280" i="1" l="1"/>
  <c r="H279" i="1"/>
  <c r="G279" i="1"/>
  <c r="G280" i="1" l="1"/>
  <c r="F281" i="1"/>
  <c r="H280" i="1"/>
  <c r="H281" i="1" l="1"/>
  <c r="G281" i="1"/>
  <c r="F282" i="1"/>
  <c r="F283" i="1" l="1"/>
  <c r="H282" i="1"/>
  <c r="G282" i="1"/>
  <c r="F284" i="1" l="1"/>
  <c r="H283" i="1"/>
  <c r="G283" i="1"/>
  <c r="G284" i="1" l="1"/>
  <c r="F285" i="1"/>
  <c r="H284" i="1"/>
  <c r="H285" i="1" l="1"/>
  <c r="G285" i="1"/>
  <c r="K36" i="1" s="1"/>
  <c r="C35" i="2" s="1"/>
  <c r="F286" i="1"/>
  <c r="F287" i="1" l="1"/>
  <c r="H286" i="1"/>
  <c r="G286" i="1"/>
  <c r="F288" i="1" l="1"/>
  <c r="H287" i="1"/>
  <c r="G287" i="1"/>
  <c r="G288" i="1" l="1"/>
  <c r="F289" i="1"/>
  <c r="H288" i="1"/>
  <c r="H289" i="1" l="1"/>
  <c r="G289" i="1"/>
  <c r="F290" i="1"/>
  <c r="F291" i="1" l="1"/>
  <c r="H290" i="1"/>
  <c r="G290" i="1"/>
  <c r="F292" i="1" l="1"/>
  <c r="H291" i="1"/>
  <c r="G291" i="1"/>
  <c r="G292" i="1" l="1"/>
  <c r="F293" i="1"/>
  <c r="H292" i="1"/>
  <c r="H293" i="1" l="1"/>
  <c r="G293" i="1"/>
  <c r="F294" i="1"/>
  <c r="F295" i="1" l="1"/>
  <c r="H294" i="1"/>
  <c r="G294" i="1"/>
  <c r="F296" i="1" l="1"/>
  <c r="H295" i="1"/>
  <c r="G295" i="1"/>
  <c r="G296" i="1" l="1"/>
  <c r="F297" i="1"/>
  <c r="H296" i="1"/>
  <c r="H297" i="1" l="1"/>
  <c r="G297" i="1"/>
  <c r="K37" i="1" s="1"/>
  <c r="C36" i="2" s="1"/>
  <c r="F298" i="1"/>
  <c r="F299" i="1" l="1"/>
  <c r="H298" i="1"/>
  <c r="G298" i="1"/>
  <c r="F300" i="1" l="1"/>
  <c r="H299" i="1"/>
  <c r="G299" i="1"/>
  <c r="G300" i="1" l="1"/>
  <c r="F301" i="1"/>
  <c r="H300" i="1"/>
  <c r="H301" i="1" l="1"/>
  <c r="G301" i="1"/>
  <c r="F302" i="1"/>
  <c r="F303" i="1" l="1"/>
  <c r="H302" i="1"/>
  <c r="G302" i="1"/>
  <c r="F304" i="1" l="1"/>
  <c r="H303" i="1"/>
  <c r="G303" i="1"/>
  <c r="G304" i="1" l="1"/>
  <c r="F305" i="1"/>
  <c r="H304" i="1"/>
  <c r="H305" i="1" l="1"/>
  <c r="G305" i="1"/>
  <c r="F306" i="1"/>
  <c r="F307" i="1" l="1"/>
  <c r="H306" i="1"/>
  <c r="G306" i="1"/>
  <c r="F308" i="1" l="1"/>
  <c r="H307" i="1"/>
  <c r="G307" i="1"/>
  <c r="G308" i="1" l="1"/>
  <c r="F309" i="1"/>
  <c r="H308" i="1"/>
  <c r="H309" i="1" l="1"/>
  <c r="G309" i="1"/>
  <c r="K38" i="1" s="1"/>
  <c r="C37" i="2" s="1"/>
  <c r="F310" i="1"/>
  <c r="F311" i="1" l="1"/>
  <c r="H310" i="1"/>
  <c r="G310" i="1"/>
  <c r="F312" i="1" l="1"/>
  <c r="H311" i="1"/>
  <c r="G311" i="1"/>
  <c r="G312" i="1" l="1"/>
  <c r="F313" i="1"/>
  <c r="H312" i="1"/>
  <c r="H313" i="1" l="1"/>
  <c r="G313" i="1"/>
  <c r="F314" i="1"/>
  <c r="F315" i="1" l="1"/>
  <c r="H314" i="1"/>
  <c r="G314" i="1"/>
  <c r="F316" i="1" l="1"/>
  <c r="H315" i="1"/>
  <c r="G315" i="1"/>
  <c r="G316" i="1" l="1"/>
  <c r="F317" i="1"/>
  <c r="H316" i="1"/>
  <c r="H317" i="1" l="1"/>
  <c r="G317" i="1"/>
  <c r="F318" i="1"/>
  <c r="F319" i="1" l="1"/>
  <c r="H318" i="1"/>
  <c r="G318" i="1"/>
  <c r="F320" i="1" l="1"/>
  <c r="H319" i="1"/>
  <c r="G319" i="1"/>
  <c r="G320" i="1" l="1"/>
  <c r="F321" i="1"/>
  <c r="H320" i="1"/>
  <c r="H321" i="1" l="1"/>
  <c r="G321" i="1"/>
  <c r="K39" i="1" s="1"/>
  <c r="C38" i="2" s="1"/>
  <c r="F322" i="1"/>
  <c r="F323" i="1" l="1"/>
  <c r="H322" i="1"/>
  <c r="G322" i="1"/>
  <c r="F324" i="1" l="1"/>
  <c r="H323" i="1"/>
  <c r="G323" i="1"/>
  <c r="G324" i="1" l="1"/>
  <c r="F325" i="1"/>
  <c r="H324" i="1"/>
  <c r="H325" i="1" l="1"/>
  <c r="G325" i="1"/>
  <c r="F326" i="1"/>
  <c r="F327" i="1" l="1"/>
  <c r="H326" i="1"/>
  <c r="G326" i="1"/>
  <c r="F328" i="1" l="1"/>
  <c r="H327" i="1"/>
  <c r="G327" i="1"/>
  <c r="G328" i="1" l="1"/>
  <c r="F329" i="1"/>
  <c r="H328" i="1"/>
  <c r="H329" i="1" l="1"/>
  <c r="G329" i="1"/>
  <c r="F330" i="1"/>
  <c r="F331" i="1" l="1"/>
  <c r="H330" i="1"/>
  <c r="G330" i="1"/>
  <c r="F332" i="1" l="1"/>
  <c r="H331" i="1"/>
  <c r="G331" i="1"/>
  <c r="G332" i="1" l="1"/>
  <c r="F333" i="1"/>
  <c r="H332" i="1"/>
  <c r="H333" i="1" l="1"/>
  <c r="G333" i="1"/>
  <c r="K40" i="1" s="1"/>
  <c r="C39" i="2" s="1"/>
  <c r="F334" i="1"/>
  <c r="F335" i="1" l="1"/>
  <c r="H334" i="1"/>
  <c r="G334" i="1"/>
  <c r="F336" i="1" l="1"/>
  <c r="H335" i="1"/>
  <c r="G335" i="1"/>
  <c r="G336" i="1" l="1"/>
  <c r="F337" i="1"/>
  <c r="H336" i="1"/>
  <c r="H337" i="1" l="1"/>
  <c r="G337" i="1"/>
  <c r="F338" i="1"/>
  <c r="F339" i="1" l="1"/>
  <c r="H338" i="1"/>
  <c r="G338" i="1"/>
  <c r="F340" i="1" l="1"/>
  <c r="H339" i="1"/>
  <c r="G339" i="1"/>
  <c r="G340" i="1" l="1"/>
  <c r="F341" i="1"/>
  <c r="H340" i="1"/>
  <c r="H341" i="1" l="1"/>
  <c r="G341" i="1"/>
  <c r="F342" i="1"/>
  <c r="F343" i="1" l="1"/>
  <c r="H342" i="1"/>
  <c r="G342" i="1"/>
  <c r="F344" i="1" l="1"/>
  <c r="H343" i="1"/>
  <c r="G343" i="1"/>
  <c r="G344" i="1" l="1"/>
  <c r="F345" i="1"/>
  <c r="H344" i="1"/>
  <c r="H345" i="1" l="1"/>
  <c r="G345" i="1"/>
  <c r="K41" i="1" s="1"/>
  <c r="C40" i="2" s="1"/>
  <c r="F346" i="1"/>
  <c r="F347" i="1" l="1"/>
  <c r="H346" i="1"/>
  <c r="G346" i="1"/>
  <c r="F348" i="1" l="1"/>
  <c r="H347" i="1"/>
  <c r="G347" i="1"/>
  <c r="G348" i="1" l="1"/>
  <c r="F349" i="1"/>
  <c r="H348" i="1"/>
  <c r="H349" i="1" l="1"/>
  <c r="G349" i="1"/>
  <c r="F350" i="1"/>
  <c r="F351" i="1" l="1"/>
  <c r="H350" i="1"/>
  <c r="G350" i="1"/>
  <c r="F352" i="1" l="1"/>
  <c r="H351" i="1"/>
  <c r="G351" i="1"/>
  <c r="G352" i="1" l="1"/>
  <c r="F353" i="1"/>
  <c r="H352" i="1"/>
  <c r="H353" i="1" l="1"/>
  <c r="G353" i="1"/>
  <c r="F354" i="1"/>
  <c r="F355" i="1" l="1"/>
  <c r="H354" i="1"/>
  <c r="G354" i="1"/>
  <c r="F356" i="1" l="1"/>
  <c r="H355" i="1"/>
  <c r="G355" i="1"/>
  <c r="G356" i="1" l="1"/>
  <c r="F357" i="1"/>
  <c r="H356" i="1"/>
  <c r="H357" i="1" l="1"/>
  <c r="G357" i="1"/>
  <c r="K42" i="1" s="1"/>
  <c r="C41" i="2" s="1"/>
  <c r="F358" i="1"/>
  <c r="F359" i="1" l="1"/>
  <c r="H358" i="1"/>
  <c r="G358" i="1"/>
  <c r="F360" i="1" l="1"/>
  <c r="H359" i="1"/>
  <c r="G359" i="1"/>
  <c r="G360" i="1" l="1"/>
  <c r="F361" i="1"/>
  <c r="H360" i="1"/>
  <c r="H361" i="1" l="1"/>
  <c r="G361" i="1"/>
  <c r="F362" i="1"/>
  <c r="F363" i="1" l="1"/>
  <c r="H362" i="1"/>
  <c r="G362" i="1"/>
  <c r="F364" i="1" l="1"/>
  <c r="H363" i="1"/>
  <c r="G363" i="1"/>
  <c r="G364" i="1" l="1"/>
  <c r="F365" i="1"/>
  <c r="H364" i="1"/>
  <c r="H365" i="1" l="1"/>
  <c r="G365" i="1"/>
  <c r="F366" i="1"/>
  <c r="F367" i="1" l="1"/>
  <c r="H366" i="1"/>
  <c r="G366" i="1"/>
  <c r="F368" i="1" l="1"/>
  <c r="H367" i="1"/>
  <c r="G367" i="1"/>
  <c r="G368" i="1" l="1"/>
  <c r="F369" i="1"/>
  <c r="H368" i="1"/>
  <c r="H369" i="1" l="1"/>
  <c r="G369" i="1"/>
  <c r="K43" i="1" s="1"/>
  <c r="C42" i="2" s="1"/>
  <c r="C43" i="2" l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E128" i="9"/>
  <c r="E128" i="3"/>
  <c r="J29" i="3"/>
  <c r="H29" i="3" l="1"/>
  <c r="B13" i="8" l="1"/>
  <c r="E22" i="8" s="1"/>
  <c r="E23" i="8" l="1"/>
  <c r="F23" i="8" s="1"/>
  <c r="B31" i="3" s="1"/>
  <c r="D31" i="3" s="1"/>
  <c r="F22" i="8"/>
  <c r="L92" i="3" l="1"/>
  <c r="E31" i="3"/>
  <c r="B30" i="3"/>
  <c r="D30" i="3" s="1"/>
  <c r="P22" i="8"/>
  <c r="E24" i="8"/>
  <c r="F24" i="8" s="1"/>
  <c r="B32" i="3" s="1"/>
  <c r="D32" i="3" s="1"/>
  <c r="M92" i="3" l="1"/>
  <c r="E32" i="3"/>
  <c r="J22" i="8"/>
  <c r="H22" i="8" s="1"/>
  <c r="I23" i="8" s="1"/>
  <c r="O23" i="8" s="1"/>
  <c r="N22" i="8"/>
  <c r="K92" i="3"/>
  <c r="E30" i="3"/>
  <c r="K31" i="3"/>
  <c r="L31" i="3"/>
  <c r="J31" i="3"/>
  <c r="E25" i="8"/>
  <c r="E26" i="8" s="1"/>
  <c r="F25" i="8" l="1"/>
  <c r="B33" i="3" s="1"/>
  <c r="D33" i="3" s="1"/>
  <c r="E33" i="3" s="1"/>
  <c r="P23" i="8"/>
  <c r="J23" i="8" s="1"/>
  <c r="H23" i="8" s="1"/>
  <c r="F26" i="8"/>
  <c r="E27" i="8"/>
  <c r="K30" i="3"/>
  <c r="J30" i="3"/>
  <c r="K32" i="3"/>
  <c r="L32" i="3"/>
  <c r="M32" i="3"/>
  <c r="J32" i="3"/>
  <c r="H31" i="3"/>
  <c r="N92" i="3" l="1"/>
  <c r="H32" i="3"/>
  <c r="H30" i="3"/>
  <c r="B34" i="3"/>
  <c r="D34" i="3" s="1"/>
  <c r="I24" i="8"/>
  <c r="O24" i="8" s="1"/>
  <c r="N23" i="8"/>
  <c r="P24" i="8" s="1"/>
  <c r="J24" i="8" s="1"/>
  <c r="M33" i="3"/>
  <c r="J33" i="3"/>
  <c r="L33" i="3"/>
  <c r="N33" i="3"/>
  <c r="K33" i="3"/>
  <c r="E28" i="8"/>
  <c r="F27" i="8"/>
  <c r="H33" i="3" l="1"/>
  <c r="F28" i="8"/>
  <c r="B36" i="3" s="1"/>
  <c r="D36" i="3" s="1"/>
  <c r="E29" i="8"/>
  <c r="N24" i="8"/>
  <c r="B35" i="3"/>
  <c r="D35" i="3" s="1"/>
  <c r="P92" i="3" s="1"/>
  <c r="H24" i="8"/>
  <c r="I25" i="8" s="1"/>
  <c r="O25" i="8" s="1"/>
  <c r="O92" i="3"/>
  <c r="E34" i="3"/>
  <c r="E35" i="3" l="1"/>
  <c r="P35" i="3" s="1"/>
  <c r="N34" i="3"/>
  <c r="L34" i="3"/>
  <c r="M34" i="3"/>
  <c r="O34" i="3"/>
  <c r="J34" i="3"/>
  <c r="K34" i="3"/>
  <c r="P25" i="8"/>
  <c r="J25" i="8" s="1"/>
  <c r="H25" i="8" s="1"/>
  <c r="I26" i="8" s="1"/>
  <c r="O26" i="8" s="1"/>
  <c r="F29" i="8"/>
  <c r="B37" i="3" s="1"/>
  <c r="D37" i="3" s="1"/>
  <c r="E30" i="8"/>
  <c r="Q92" i="3"/>
  <c r="E36" i="3"/>
  <c r="K35" i="3"/>
  <c r="M35" i="3" l="1"/>
  <c r="N35" i="3"/>
  <c r="L35" i="3"/>
  <c r="J35" i="3"/>
  <c r="O35" i="3"/>
  <c r="N25" i="8"/>
  <c r="F30" i="8"/>
  <c r="B38" i="3" s="1"/>
  <c r="D38" i="3" s="1"/>
  <c r="E31" i="8"/>
  <c r="E32" i="8" s="1"/>
  <c r="R92" i="3"/>
  <c r="E37" i="3"/>
  <c r="K36" i="3"/>
  <c r="N36" i="3"/>
  <c r="Q36" i="3"/>
  <c r="O36" i="3"/>
  <c r="L36" i="3"/>
  <c r="P36" i="3"/>
  <c r="J36" i="3"/>
  <c r="M36" i="3"/>
  <c r="H34" i="3"/>
  <c r="H35" i="3" l="1"/>
  <c r="H36" i="3"/>
  <c r="M37" i="3"/>
  <c r="J37" i="3"/>
  <c r="Q37" i="3"/>
  <c r="N37" i="3"/>
  <c r="L37" i="3"/>
  <c r="P37" i="3"/>
  <c r="K37" i="3"/>
  <c r="R37" i="3"/>
  <c r="O37" i="3"/>
  <c r="F32" i="8"/>
  <c r="B40" i="3" s="1"/>
  <c r="D40" i="3" s="1"/>
  <c r="E33" i="8"/>
  <c r="E38" i="3"/>
  <c r="S92" i="3"/>
  <c r="P26" i="8"/>
  <c r="J26" i="8" s="1"/>
  <c r="H26" i="8" s="1"/>
  <c r="F31" i="8"/>
  <c r="B39" i="3" s="1"/>
  <c r="D39" i="3" s="1"/>
  <c r="T92" i="3" l="1"/>
  <c r="E39" i="3"/>
  <c r="S38" i="3"/>
  <c r="R38" i="3"/>
  <c r="J38" i="3"/>
  <c r="M38" i="3"/>
  <c r="P38" i="3"/>
  <c r="Q38" i="3"/>
  <c r="K38" i="3"/>
  <c r="N38" i="3"/>
  <c r="L38" i="3"/>
  <c r="O38" i="3"/>
  <c r="I27" i="8"/>
  <c r="O27" i="8" s="1"/>
  <c r="F33" i="8"/>
  <c r="B41" i="3" s="1"/>
  <c r="D41" i="3" s="1"/>
  <c r="E34" i="8"/>
  <c r="N26" i="8"/>
  <c r="E40" i="3"/>
  <c r="U92" i="3"/>
  <c r="H37" i="3"/>
  <c r="M40" i="3" l="1"/>
  <c r="N40" i="3"/>
  <c r="L40" i="3"/>
  <c r="P40" i="3"/>
  <c r="O40" i="3"/>
  <c r="U40" i="3"/>
  <c r="R40" i="3"/>
  <c r="Q40" i="3"/>
  <c r="J40" i="3"/>
  <c r="K40" i="3"/>
  <c r="T40" i="3"/>
  <c r="S40" i="3"/>
  <c r="E35" i="8"/>
  <c r="F35" i="8" s="1"/>
  <c r="B43" i="3" s="1"/>
  <c r="D43" i="3" s="1"/>
  <c r="P27" i="8"/>
  <c r="J27" i="8" s="1"/>
  <c r="H27" i="8" s="1"/>
  <c r="I28" i="8" s="1"/>
  <c r="O28" i="8" s="1"/>
  <c r="V92" i="3"/>
  <c r="E41" i="3"/>
  <c r="J39" i="3"/>
  <c r="L39" i="3"/>
  <c r="N39" i="3"/>
  <c r="K39" i="3"/>
  <c r="O39" i="3"/>
  <c r="T39" i="3"/>
  <c r="S39" i="3"/>
  <c r="M39" i="3"/>
  <c r="R39" i="3"/>
  <c r="P39" i="3"/>
  <c r="Q39" i="3"/>
  <c r="F34" i="8"/>
  <c r="B42" i="3" s="1"/>
  <c r="D42" i="3" s="1"/>
  <c r="H38" i="3"/>
  <c r="E43" i="3" l="1"/>
  <c r="X92" i="3"/>
  <c r="H39" i="3"/>
  <c r="E42" i="3"/>
  <c r="W92" i="3"/>
  <c r="N27" i="8"/>
  <c r="T41" i="3"/>
  <c r="S41" i="3"/>
  <c r="U41" i="3"/>
  <c r="V41" i="3"/>
  <c r="Q41" i="3"/>
  <c r="R41" i="3"/>
  <c r="O41" i="3"/>
  <c r="N41" i="3"/>
  <c r="L41" i="3"/>
  <c r="J41" i="3"/>
  <c r="P41" i="3"/>
  <c r="M41" i="3"/>
  <c r="K41" i="3"/>
  <c r="E36" i="8"/>
  <c r="E37" i="8" s="1"/>
  <c r="H40" i="3"/>
  <c r="P28" i="8" l="1"/>
  <c r="J28" i="8" s="1"/>
  <c r="H28" i="8" s="1"/>
  <c r="I29" i="8" s="1"/>
  <c r="O29" i="8" s="1"/>
  <c r="F36" i="8"/>
  <c r="B44" i="3" s="1"/>
  <c r="D44" i="3" s="1"/>
  <c r="K43" i="3"/>
  <c r="R43" i="3"/>
  <c r="P43" i="3"/>
  <c r="O43" i="3"/>
  <c r="U43" i="3"/>
  <c r="W43" i="3"/>
  <c r="S43" i="3"/>
  <c r="T43" i="3"/>
  <c r="N43" i="3"/>
  <c r="X43" i="3"/>
  <c r="M43" i="3"/>
  <c r="V43" i="3"/>
  <c r="L43" i="3"/>
  <c r="Q43" i="3"/>
  <c r="J43" i="3"/>
  <c r="F37" i="8"/>
  <c r="B45" i="3" s="1"/>
  <c r="D45" i="3" s="1"/>
  <c r="E38" i="8"/>
  <c r="F38" i="8" s="1"/>
  <c r="B46" i="3" s="1"/>
  <c r="D46" i="3" s="1"/>
  <c r="H41" i="3"/>
  <c r="P42" i="3"/>
  <c r="W42" i="3"/>
  <c r="S42" i="3"/>
  <c r="T42" i="3"/>
  <c r="V42" i="3"/>
  <c r="R42" i="3"/>
  <c r="U42" i="3"/>
  <c r="O42" i="3"/>
  <c r="M42" i="3"/>
  <c r="Q42" i="3"/>
  <c r="L42" i="3"/>
  <c r="N42" i="3"/>
  <c r="J42" i="3"/>
  <c r="K42" i="3"/>
  <c r="H42" i="3" l="1"/>
  <c r="E39" i="8"/>
  <c r="F39" i="8" s="1"/>
  <c r="B47" i="3" s="1"/>
  <c r="D47" i="3" s="1"/>
  <c r="Z92" i="3"/>
  <c r="E45" i="3"/>
  <c r="Y92" i="3"/>
  <c r="E44" i="3"/>
  <c r="H43" i="3"/>
  <c r="N28" i="8"/>
  <c r="E46" i="3"/>
  <c r="AA92" i="3"/>
  <c r="AB92" i="3" l="1"/>
  <c r="E47" i="3"/>
  <c r="P29" i="8"/>
  <c r="J29" i="8" s="1"/>
  <c r="H29" i="8" s="1"/>
  <c r="T45" i="3"/>
  <c r="W45" i="3"/>
  <c r="Z45" i="3"/>
  <c r="M45" i="3"/>
  <c r="O45" i="3"/>
  <c r="S45" i="3"/>
  <c r="L45" i="3"/>
  <c r="U45" i="3"/>
  <c r="X45" i="3"/>
  <c r="K45" i="3"/>
  <c r="J45" i="3"/>
  <c r="N45" i="3"/>
  <c r="R45" i="3"/>
  <c r="P45" i="3"/>
  <c r="Q45" i="3"/>
  <c r="V45" i="3"/>
  <c r="Y45" i="3"/>
  <c r="N44" i="3"/>
  <c r="U44" i="3"/>
  <c r="J44" i="3"/>
  <c r="P44" i="3"/>
  <c r="W44" i="3"/>
  <c r="L44" i="3"/>
  <c r="V44" i="3"/>
  <c r="R44" i="3"/>
  <c r="S44" i="3"/>
  <c r="X44" i="3"/>
  <c r="Y44" i="3"/>
  <c r="Q44" i="3"/>
  <c r="K44" i="3"/>
  <c r="O44" i="3"/>
  <c r="T44" i="3"/>
  <c r="M44" i="3"/>
  <c r="Y46" i="3"/>
  <c r="R46" i="3"/>
  <c r="X46" i="3"/>
  <c r="K46" i="3"/>
  <c r="S46" i="3"/>
  <c r="Q46" i="3"/>
  <c r="N46" i="3"/>
  <c r="L46" i="3"/>
  <c r="J46" i="3"/>
  <c r="M46" i="3"/>
  <c r="Z46" i="3"/>
  <c r="V46" i="3"/>
  <c r="U46" i="3"/>
  <c r="W46" i="3"/>
  <c r="AA46" i="3"/>
  <c r="P46" i="3"/>
  <c r="O46" i="3"/>
  <c r="T46" i="3"/>
  <c r="E40" i="8"/>
  <c r="E41" i="8" l="1"/>
  <c r="F41" i="8" s="1"/>
  <c r="B49" i="3" s="1"/>
  <c r="D49" i="3" s="1"/>
  <c r="H44" i="3"/>
  <c r="N29" i="8"/>
  <c r="P30" i="8" s="1"/>
  <c r="J30" i="8" s="1"/>
  <c r="H45" i="3"/>
  <c r="I30" i="8"/>
  <c r="O30" i="8" s="1"/>
  <c r="H46" i="3"/>
  <c r="N47" i="3"/>
  <c r="Z47" i="3"/>
  <c r="R47" i="3"/>
  <c r="T47" i="3"/>
  <c r="Q47" i="3"/>
  <c r="Y47" i="3"/>
  <c r="P47" i="3"/>
  <c r="AB47" i="3"/>
  <c r="S47" i="3"/>
  <c r="O47" i="3"/>
  <c r="X47" i="3"/>
  <c r="W47" i="3"/>
  <c r="U47" i="3"/>
  <c r="J47" i="3"/>
  <c r="M47" i="3"/>
  <c r="AA47" i="3"/>
  <c r="K47" i="3"/>
  <c r="L47" i="3"/>
  <c r="V47" i="3"/>
  <c r="F40" i="8"/>
  <c r="B48" i="3" s="1"/>
  <c r="D48" i="3" s="1"/>
  <c r="H30" i="8" l="1"/>
  <c r="H47" i="3"/>
  <c r="E49" i="3"/>
  <c r="AD92" i="3"/>
  <c r="E48" i="3"/>
  <c r="AC92" i="3"/>
  <c r="I31" i="8"/>
  <c r="O31" i="8" s="1"/>
  <c r="N30" i="8"/>
  <c r="E42" i="8"/>
  <c r="E43" i="8" s="1"/>
  <c r="F43" i="8" l="1"/>
  <c r="B51" i="3" s="1"/>
  <c r="D51" i="3" s="1"/>
  <c r="E44" i="8"/>
  <c r="P31" i="8"/>
  <c r="J31" i="8" s="1"/>
  <c r="H31" i="8" s="1"/>
  <c r="O48" i="3"/>
  <c r="T48" i="3"/>
  <c r="AA48" i="3"/>
  <c r="J48" i="3"/>
  <c r="AC48" i="3"/>
  <c r="Y48" i="3"/>
  <c r="W48" i="3"/>
  <c r="L48" i="3"/>
  <c r="K48" i="3"/>
  <c r="R48" i="3"/>
  <c r="S48" i="3"/>
  <c r="N48" i="3"/>
  <c r="U48" i="3"/>
  <c r="M48" i="3"/>
  <c r="Z48" i="3"/>
  <c r="Q48" i="3"/>
  <c r="V48" i="3"/>
  <c r="X48" i="3"/>
  <c r="AB48" i="3"/>
  <c r="P48" i="3"/>
  <c r="F42" i="8"/>
  <c r="B50" i="3" s="1"/>
  <c r="D50" i="3" s="1"/>
  <c r="U49" i="3"/>
  <c r="Y49" i="3"/>
  <c r="Z49" i="3"/>
  <c r="AB49" i="3"/>
  <c r="W49" i="3"/>
  <c r="L49" i="3"/>
  <c r="J49" i="3"/>
  <c r="N49" i="3"/>
  <c r="S49" i="3"/>
  <c r="AD49" i="3"/>
  <c r="V49" i="3"/>
  <c r="AC49" i="3"/>
  <c r="K49" i="3"/>
  <c r="AA49" i="3"/>
  <c r="R49" i="3"/>
  <c r="P49" i="3"/>
  <c r="T49" i="3"/>
  <c r="M49" i="3"/>
  <c r="Q49" i="3"/>
  <c r="O49" i="3"/>
  <c r="X49" i="3"/>
  <c r="H48" i="3" l="1"/>
  <c r="N31" i="8"/>
  <c r="I32" i="8"/>
  <c r="O32" i="8" s="1"/>
  <c r="E50" i="3"/>
  <c r="AE92" i="3"/>
  <c r="F44" i="8"/>
  <c r="B52" i="3" s="1"/>
  <c r="D52" i="3" s="1"/>
  <c r="E45" i="8"/>
  <c r="H49" i="3"/>
  <c r="E51" i="3"/>
  <c r="AF92" i="3"/>
  <c r="E46" i="8" l="1"/>
  <c r="E47" i="8" s="1"/>
  <c r="AB51" i="3"/>
  <c r="AE51" i="3"/>
  <c r="N51" i="3"/>
  <c r="L51" i="3"/>
  <c r="T51" i="3"/>
  <c r="V51" i="3"/>
  <c r="Q51" i="3"/>
  <c r="X51" i="3"/>
  <c r="O51" i="3"/>
  <c r="Y51" i="3"/>
  <c r="U51" i="3"/>
  <c r="J51" i="3"/>
  <c r="M51" i="3"/>
  <c r="AC51" i="3"/>
  <c r="K51" i="3"/>
  <c r="Z51" i="3"/>
  <c r="P51" i="3"/>
  <c r="AD51" i="3"/>
  <c r="AF51" i="3"/>
  <c r="R51" i="3"/>
  <c r="AA51" i="3"/>
  <c r="W51" i="3"/>
  <c r="S51" i="3"/>
  <c r="AG92" i="3"/>
  <c r="E52" i="3"/>
  <c r="P32" i="8"/>
  <c r="J32" i="8" s="1"/>
  <c r="H32" i="8" s="1"/>
  <c r="F45" i="8"/>
  <c r="B53" i="3" s="1"/>
  <c r="D53" i="3" s="1"/>
  <c r="J50" i="3"/>
  <c r="AE50" i="3"/>
  <c r="W50" i="3"/>
  <c r="P50" i="3"/>
  <c r="Z50" i="3"/>
  <c r="AA50" i="3"/>
  <c r="T50" i="3"/>
  <c r="N50" i="3"/>
  <c r="M50" i="3"/>
  <c r="AB50" i="3"/>
  <c r="V50" i="3"/>
  <c r="X50" i="3"/>
  <c r="K50" i="3"/>
  <c r="Q50" i="3"/>
  <c r="O50" i="3"/>
  <c r="U50" i="3"/>
  <c r="AD50" i="3"/>
  <c r="AC50" i="3"/>
  <c r="L50" i="3"/>
  <c r="Y50" i="3"/>
  <c r="S50" i="3"/>
  <c r="R50" i="3"/>
  <c r="I33" i="8" l="1"/>
  <c r="O33" i="8" s="1"/>
  <c r="AH92" i="3"/>
  <c r="E53" i="3"/>
  <c r="AF52" i="3"/>
  <c r="U52" i="3"/>
  <c r="X52" i="3"/>
  <c r="W52" i="3"/>
  <c r="O52" i="3"/>
  <c r="J52" i="3"/>
  <c r="AE52" i="3"/>
  <c r="M52" i="3"/>
  <c r="AB52" i="3"/>
  <c r="V52" i="3"/>
  <c r="N52" i="3"/>
  <c r="L52" i="3"/>
  <c r="Z52" i="3"/>
  <c r="AG52" i="3"/>
  <c r="S52" i="3"/>
  <c r="R52" i="3"/>
  <c r="Q52" i="3"/>
  <c r="P52" i="3"/>
  <c r="K52" i="3"/>
  <c r="AA52" i="3"/>
  <c r="AD52" i="3"/>
  <c r="AC52" i="3"/>
  <c r="T52" i="3"/>
  <c r="Y52" i="3"/>
  <c r="H51" i="3"/>
  <c r="N32" i="8"/>
  <c r="F46" i="8"/>
  <c r="B54" i="3" s="1"/>
  <c r="D54" i="3" s="1"/>
  <c r="H50" i="3"/>
  <c r="F47" i="8"/>
  <c r="B55" i="3" s="1"/>
  <c r="D55" i="3" s="1"/>
  <c r="E48" i="8"/>
  <c r="M53" i="3" l="1"/>
  <c r="AA53" i="3"/>
  <c r="J53" i="3"/>
  <c r="N53" i="3"/>
  <c r="AD53" i="3"/>
  <c r="L53" i="3"/>
  <c r="O53" i="3"/>
  <c r="AF53" i="3"/>
  <c r="AB53" i="3"/>
  <c r="T53" i="3"/>
  <c r="Q53" i="3"/>
  <c r="K53" i="3"/>
  <c r="W53" i="3"/>
  <c r="V53" i="3"/>
  <c r="AE53" i="3"/>
  <c r="AH53" i="3"/>
  <c r="AC53" i="3"/>
  <c r="AG53" i="3"/>
  <c r="P53" i="3"/>
  <c r="S53" i="3"/>
  <c r="Z53" i="3"/>
  <c r="R53" i="3"/>
  <c r="Y53" i="3"/>
  <c r="X53" i="3"/>
  <c r="U53" i="3"/>
  <c r="AI92" i="3"/>
  <c r="E54" i="3"/>
  <c r="F48" i="8"/>
  <c r="B56" i="3" s="1"/>
  <c r="D56" i="3" s="1"/>
  <c r="E49" i="8"/>
  <c r="F49" i="8" s="1"/>
  <c r="B57" i="3" s="1"/>
  <c r="D57" i="3" s="1"/>
  <c r="P33" i="8"/>
  <c r="J33" i="8" s="1"/>
  <c r="H33" i="8" s="1"/>
  <c r="I34" i="8" s="1"/>
  <c r="O34" i="8" s="1"/>
  <c r="H52" i="3"/>
  <c r="E55" i="3"/>
  <c r="AJ92" i="3"/>
  <c r="N33" i="8" l="1"/>
  <c r="Z54" i="3"/>
  <c r="N54" i="3"/>
  <c r="J54" i="3"/>
  <c r="P54" i="3"/>
  <c r="L54" i="3"/>
  <c r="U54" i="3"/>
  <c r="AD54" i="3"/>
  <c r="AE54" i="3"/>
  <c r="R54" i="3"/>
  <c r="AA54" i="3"/>
  <c r="O54" i="3"/>
  <c r="AG54" i="3"/>
  <c r="M54" i="3"/>
  <c r="X54" i="3"/>
  <c r="Y54" i="3"/>
  <c r="AI54" i="3"/>
  <c r="V54" i="3"/>
  <c r="AB54" i="3"/>
  <c r="AC54" i="3"/>
  <c r="AH54" i="3"/>
  <c r="W54" i="3"/>
  <c r="Q54" i="3"/>
  <c r="K54" i="3"/>
  <c r="S54" i="3"/>
  <c r="AF54" i="3"/>
  <c r="T54" i="3"/>
  <c r="L55" i="3"/>
  <c r="W55" i="3"/>
  <c r="U55" i="3"/>
  <c r="AI55" i="3"/>
  <c r="AE55" i="3"/>
  <c r="K55" i="3"/>
  <c r="AC55" i="3"/>
  <c r="M55" i="3"/>
  <c r="N55" i="3"/>
  <c r="AH55" i="3"/>
  <c r="O55" i="3"/>
  <c r="R55" i="3"/>
  <c r="P55" i="3"/>
  <c r="T55" i="3"/>
  <c r="AD55" i="3"/>
  <c r="AB55" i="3"/>
  <c r="AG55" i="3"/>
  <c r="J55" i="3"/>
  <c r="X55" i="3"/>
  <c r="Z55" i="3"/>
  <c r="V55" i="3"/>
  <c r="AA55" i="3"/>
  <c r="AF55" i="3"/>
  <c r="Y55" i="3"/>
  <c r="Q55" i="3"/>
  <c r="S55" i="3"/>
  <c r="AJ55" i="3"/>
  <c r="AL92" i="3"/>
  <c r="E57" i="3"/>
  <c r="H53" i="3"/>
  <c r="E50" i="8"/>
  <c r="E51" i="8" s="1"/>
  <c r="P34" i="8"/>
  <c r="J34" i="8" s="1"/>
  <c r="H34" i="8" s="1"/>
  <c r="I35" i="8" s="1"/>
  <c r="O35" i="8" s="1"/>
  <c r="AK92" i="3"/>
  <c r="E56" i="3"/>
  <c r="F50" i="8" l="1"/>
  <c r="B58" i="3" s="1"/>
  <c r="D58" i="3" s="1"/>
  <c r="E58" i="3" s="1"/>
  <c r="N34" i="8"/>
  <c r="AJ57" i="3"/>
  <c r="L57" i="3"/>
  <c r="S57" i="3"/>
  <c r="O57" i="3"/>
  <c r="AK57" i="3"/>
  <c r="Y57" i="3"/>
  <c r="J57" i="3"/>
  <c r="Z57" i="3"/>
  <c r="AB57" i="3"/>
  <c r="R57" i="3"/>
  <c r="W57" i="3"/>
  <c r="P57" i="3"/>
  <c r="M57" i="3"/>
  <c r="AA57" i="3"/>
  <c r="K57" i="3"/>
  <c r="AE57" i="3"/>
  <c r="AL57" i="3"/>
  <c r="AF57" i="3"/>
  <c r="AH57" i="3"/>
  <c r="AI57" i="3"/>
  <c r="AD57" i="3"/>
  <c r="V57" i="3"/>
  <c r="X57" i="3"/>
  <c r="U57" i="3"/>
  <c r="Q57" i="3"/>
  <c r="AC57" i="3"/>
  <c r="AG57" i="3"/>
  <c r="T57" i="3"/>
  <c r="N57" i="3"/>
  <c r="H54" i="3"/>
  <c r="AJ56" i="3"/>
  <c r="AB56" i="3"/>
  <c r="AA56" i="3"/>
  <c r="Z56" i="3"/>
  <c r="V56" i="3"/>
  <c r="K56" i="3"/>
  <c r="S56" i="3"/>
  <c r="AH56" i="3"/>
  <c r="N56" i="3"/>
  <c r="AK56" i="3"/>
  <c r="L56" i="3"/>
  <c r="W56" i="3"/>
  <c r="P56" i="3"/>
  <c r="X56" i="3"/>
  <c r="T56" i="3"/>
  <c r="AD56" i="3"/>
  <c r="Y56" i="3"/>
  <c r="AG56" i="3"/>
  <c r="O56" i="3"/>
  <c r="Q56" i="3"/>
  <c r="M56" i="3"/>
  <c r="R56" i="3"/>
  <c r="AE56" i="3"/>
  <c r="AF56" i="3"/>
  <c r="J56" i="3"/>
  <c r="AC56" i="3"/>
  <c r="AI56" i="3"/>
  <c r="U56" i="3"/>
  <c r="AM92" i="3"/>
  <c r="F51" i="8"/>
  <c r="B59" i="3" s="1"/>
  <c r="D59" i="3" s="1"/>
  <c r="E52" i="8"/>
  <c r="P35" i="8"/>
  <c r="J35" i="8" s="1"/>
  <c r="H35" i="8" s="1"/>
  <c r="I36" i="8" s="1"/>
  <c r="O36" i="8" s="1"/>
  <c r="H55" i="3"/>
  <c r="F52" i="8" l="1"/>
  <c r="B60" i="3" s="1"/>
  <c r="D60" i="3" s="1"/>
  <c r="E53" i="8"/>
  <c r="E59" i="3"/>
  <c r="AN92" i="3"/>
  <c r="N35" i="8"/>
  <c r="X58" i="3"/>
  <c r="N58" i="3"/>
  <c r="J58" i="3"/>
  <c r="AB58" i="3"/>
  <c r="AD58" i="3"/>
  <c r="Z58" i="3"/>
  <c r="S58" i="3"/>
  <c r="AL58" i="3"/>
  <c r="AH58" i="3"/>
  <c r="AK58" i="3"/>
  <c r="O58" i="3"/>
  <c r="AG58" i="3"/>
  <c r="U58" i="3"/>
  <c r="AJ58" i="3"/>
  <c r="W58" i="3"/>
  <c r="Q58" i="3"/>
  <c r="AA58" i="3"/>
  <c r="AC58" i="3"/>
  <c r="R58" i="3"/>
  <c r="AI58" i="3"/>
  <c r="AM58" i="3"/>
  <c r="P58" i="3"/>
  <c r="L58" i="3"/>
  <c r="V58" i="3"/>
  <c r="AE58" i="3"/>
  <c r="T58" i="3"/>
  <c r="AF58" i="3"/>
  <c r="M58" i="3"/>
  <c r="Y58" i="3"/>
  <c r="K58" i="3"/>
  <c r="H56" i="3"/>
  <c r="H57" i="3"/>
  <c r="AM59" i="3" l="1"/>
  <c r="M59" i="3"/>
  <c r="AJ59" i="3"/>
  <c r="Q59" i="3"/>
  <c r="L59" i="3"/>
  <c r="N59" i="3"/>
  <c r="Z59" i="3"/>
  <c r="AB59" i="3"/>
  <c r="J59" i="3"/>
  <c r="P59" i="3"/>
  <c r="AA59" i="3"/>
  <c r="AH59" i="3"/>
  <c r="AE59" i="3"/>
  <c r="AG59" i="3"/>
  <c r="O59" i="3"/>
  <c r="S59" i="3"/>
  <c r="T59" i="3"/>
  <c r="AC59" i="3"/>
  <c r="W59" i="3"/>
  <c r="AL59" i="3"/>
  <c r="Y59" i="3"/>
  <c r="AI59" i="3"/>
  <c r="V59" i="3"/>
  <c r="AF59" i="3"/>
  <c r="AK59" i="3"/>
  <c r="AD59" i="3"/>
  <c r="K59" i="3"/>
  <c r="R59" i="3"/>
  <c r="X59" i="3"/>
  <c r="U59" i="3"/>
  <c r="AN59" i="3"/>
  <c r="F53" i="8"/>
  <c r="B61" i="3" s="1"/>
  <c r="D61" i="3" s="1"/>
  <c r="E54" i="8"/>
  <c r="F54" i="8" s="1"/>
  <c r="B62" i="3" s="1"/>
  <c r="D62" i="3" s="1"/>
  <c r="P36" i="8"/>
  <c r="J36" i="8" s="1"/>
  <c r="H36" i="8" s="1"/>
  <c r="I37" i="8" s="1"/>
  <c r="O37" i="8" s="1"/>
  <c r="AO92" i="3"/>
  <c r="E60" i="3"/>
  <c r="H58" i="3"/>
  <c r="E6" i="3" s="1"/>
  <c r="N36" i="8" l="1"/>
  <c r="AM60" i="3"/>
  <c r="R60" i="3"/>
  <c r="V60" i="3"/>
  <c r="Q60" i="3"/>
  <c r="J60" i="3"/>
  <c r="AJ60" i="3"/>
  <c r="AO60" i="3"/>
  <c r="X60" i="3"/>
  <c r="AF60" i="3"/>
  <c r="S60" i="3"/>
  <c r="AL60" i="3"/>
  <c r="L60" i="3"/>
  <c r="AG60" i="3"/>
  <c r="W60" i="3"/>
  <c r="AA60" i="3"/>
  <c r="Z60" i="3"/>
  <c r="U60" i="3"/>
  <c r="O60" i="3"/>
  <c r="K60" i="3"/>
  <c r="T60" i="3"/>
  <c r="M60" i="3"/>
  <c r="AB60" i="3"/>
  <c r="N60" i="3"/>
  <c r="AE60" i="3"/>
  <c r="AH60" i="3"/>
  <c r="AN60" i="3"/>
  <c r="AI60" i="3"/>
  <c r="AK60" i="3"/>
  <c r="P60" i="3"/>
  <c r="AD60" i="3"/>
  <c r="Y60" i="3"/>
  <c r="AC60" i="3"/>
  <c r="E62" i="3"/>
  <c r="AQ92" i="3"/>
  <c r="E55" i="8"/>
  <c r="P37" i="8"/>
  <c r="J37" i="8" s="1"/>
  <c r="H37" i="8" s="1"/>
  <c r="I38" i="8" s="1"/>
  <c r="O38" i="8" s="1"/>
  <c r="AP92" i="3"/>
  <c r="E61" i="3"/>
  <c r="H59" i="3"/>
  <c r="E56" i="8" l="1"/>
  <c r="F56" i="8" s="1"/>
  <c r="B64" i="3" s="1"/>
  <c r="D64" i="3" s="1"/>
  <c r="N37" i="8"/>
  <c r="AN62" i="3"/>
  <c r="AJ62" i="3"/>
  <c r="V62" i="3"/>
  <c r="AE62" i="3"/>
  <c r="L62" i="3"/>
  <c r="Y62" i="3"/>
  <c r="AA62" i="3"/>
  <c r="Q62" i="3"/>
  <c r="AG62" i="3"/>
  <c r="AC62" i="3"/>
  <c r="AO62" i="3"/>
  <c r="K62" i="3"/>
  <c r="AP62" i="3"/>
  <c r="X62" i="3"/>
  <c r="Z62" i="3"/>
  <c r="W62" i="3"/>
  <c r="AQ62" i="3"/>
  <c r="T62" i="3"/>
  <c r="AB62" i="3"/>
  <c r="N62" i="3"/>
  <c r="U62" i="3"/>
  <c r="AD62" i="3"/>
  <c r="M62" i="3"/>
  <c r="AL62" i="3"/>
  <c r="P62" i="3"/>
  <c r="R62" i="3"/>
  <c r="S62" i="3"/>
  <c r="AH62" i="3"/>
  <c r="AK62" i="3"/>
  <c r="J62" i="3"/>
  <c r="O62" i="3"/>
  <c r="AI62" i="3"/>
  <c r="AF62" i="3"/>
  <c r="AM62" i="3"/>
  <c r="H60" i="3"/>
  <c r="P61" i="3"/>
  <c r="AO61" i="3"/>
  <c r="W61" i="3"/>
  <c r="S61" i="3"/>
  <c r="V61" i="3"/>
  <c r="AF61" i="3"/>
  <c r="AG61" i="3"/>
  <c r="M61" i="3"/>
  <c r="N61" i="3"/>
  <c r="AH61" i="3"/>
  <c r="AA61" i="3"/>
  <c r="AI61" i="3"/>
  <c r="K61" i="3"/>
  <c r="AE61" i="3"/>
  <c r="AM61" i="3"/>
  <c r="T61" i="3"/>
  <c r="AD61" i="3"/>
  <c r="AL61" i="3"/>
  <c r="Z61" i="3"/>
  <c r="J61" i="3"/>
  <c r="X61" i="3"/>
  <c r="Q61" i="3"/>
  <c r="AN61" i="3"/>
  <c r="AP61" i="3"/>
  <c r="U61" i="3"/>
  <c r="AJ61" i="3"/>
  <c r="AC61" i="3"/>
  <c r="AB61" i="3"/>
  <c r="L61" i="3"/>
  <c r="R61" i="3"/>
  <c r="Y61" i="3"/>
  <c r="AK61" i="3"/>
  <c r="O61" i="3"/>
  <c r="F55" i="8"/>
  <c r="B63" i="3" s="1"/>
  <c r="D63" i="3" s="1"/>
  <c r="H61" i="3" l="1"/>
  <c r="H62" i="3"/>
  <c r="E64" i="3"/>
  <c r="AS92" i="3"/>
  <c r="E63" i="3"/>
  <c r="AR92" i="3"/>
  <c r="E57" i="8"/>
  <c r="F57" i="8" s="1"/>
  <c r="B65" i="3" s="1"/>
  <c r="D65" i="3" s="1"/>
  <c r="P38" i="8"/>
  <c r="J38" i="8" s="1"/>
  <c r="H38" i="8" s="1"/>
  <c r="I39" i="8" s="1"/>
  <c r="O39" i="8" s="1"/>
  <c r="AT92" i="3" l="1"/>
  <c r="E65" i="3"/>
  <c r="E58" i="8"/>
  <c r="F58" i="8" s="1"/>
  <c r="B66" i="3" s="1"/>
  <c r="D66" i="3" s="1"/>
  <c r="L64" i="3"/>
  <c r="S64" i="3"/>
  <c r="N64" i="3"/>
  <c r="AF64" i="3"/>
  <c r="X64" i="3"/>
  <c r="AA64" i="3"/>
  <c r="AM64" i="3"/>
  <c r="P64" i="3"/>
  <c r="AP64" i="3"/>
  <c r="J64" i="3"/>
  <c r="Q64" i="3"/>
  <c r="M64" i="3"/>
  <c r="Z64" i="3"/>
  <c r="AS64" i="3"/>
  <c r="AN64" i="3"/>
  <c r="AL64" i="3"/>
  <c r="R64" i="3"/>
  <c r="AK64" i="3"/>
  <c r="K64" i="3"/>
  <c r="AG64" i="3"/>
  <c r="AB64" i="3"/>
  <c r="O64" i="3"/>
  <c r="Y64" i="3"/>
  <c r="AJ64" i="3"/>
  <c r="AH64" i="3"/>
  <c r="T64" i="3"/>
  <c r="AO64" i="3"/>
  <c r="AE64" i="3"/>
  <c r="AI64" i="3"/>
  <c r="U64" i="3"/>
  <c r="AC64" i="3"/>
  <c r="AD64" i="3"/>
  <c r="V64" i="3"/>
  <c r="AQ64" i="3"/>
  <c r="W64" i="3"/>
  <c r="AR64" i="3"/>
  <c r="N38" i="8"/>
  <c r="R63" i="3"/>
  <c r="AQ63" i="3"/>
  <c r="O63" i="3"/>
  <c r="AH63" i="3"/>
  <c r="X63" i="3"/>
  <c r="AD63" i="3"/>
  <c r="L63" i="3"/>
  <c r="AK63" i="3"/>
  <c r="AM63" i="3"/>
  <c r="T63" i="3"/>
  <c r="P63" i="3"/>
  <c r="Z63" i="3"/>
  <c r="AA63" i="3"/>
  <c r="S63" i="3"/>
  <c r="U63" i="3"/>
  <c r="AR63" i="3"/>
  <c r="Q63" i="3"/>
  <c r="AF63" i="3"/>
  <c r="AN63" i="3"/>
  <c r="K63" i="3"/>
  <c r="AI63" i="3"/>
  <c r="Y63" i="3"/>
  <c r="N63" i="3"/>
  <c r="AJ63" i="3"/>
  <c r="J63" i="3"/>
  <c r="AC63" i="3"/>
  <c r="AE63" i="3"/>
  <c r="W63" i="3"/>
  <c r="V63" i="3"/>
  <c r="AL63" i="3"/>
  <c r="AG63" i="3"/>
  <c r="AO63" i="3"/>
  <c r="AB63" i="3"/>
  <c r="M63" i="3"/>
  <c r="AP63" i="3"/>
  <c r="AU92" i="3" l="1"/>
  <c r="E66" i="3"/>
  <c r="H63" i="3"/>
  <c r="E59" i="8"/>
  <c r="H64" i="3"/>
  <c r="M65" i="3"/>
  <c r="AP65" i="3"/>
  <c r="AK65" i="3"/>
  <c r="AM65" i="3"/>
  <c r="S65" i="3"/>
  <c r="P65" i="3"/>
  <c r="AL65" i="3"/>
  <c r="Z65" i="3"/>
  <c r="T65" i="3"/>
  <c r="AN65" i="3"/>
  <c r="AR65" i="3"/>
  <c r="AE65" i="3"/>
  <c r="K65" i="3"/>
  <c r="R65" i="3"/>
  <c r="L65" i="3"/>
  <c r="X65" i="3"/>
  <c r="AO65" i="3"/>
  <c r="U65" i="3"/>
  <c r="AT65" i="3"/>
  <c r="Y65" i="3"/>
  <c r="AD65" i="3"/>
  <c r="AS65" i="3"/>
  <c r="AB65" i="3"/>
  <c r="AQ65" i="3"/>
  <c r="AF65" i="3"/>
  <c r="AH65" i="3"/>
  <c r="O65" i="3"/>
  <c r="AC65" i="3"/>
  <c r="AG65" i="3"/>
  <c r="V65" i="3"/>
  <c r="N65" i="3"/>
  <c r="J65" i="3"/>
  <c r="W65" i="3"/>
  <c r="AJ65" i="3"/>
  <c r="AI65" i="3"/>
  <c r="AA65" i="3"/>
  <c r="Q65" i="3"/>
  <c r="P39" i="8"/>
  <c r="J39" i="8" s="1"/>
  <c r="H39" i="8" s="1"/>
  <c r="I40" i="8" s="1"/>
  <c r="O40" i="8" s="1"/>
  <c r="I43" i="8"/>
  <c r="O43" i="8" s="1"/>
  <c r="E60" i="8" l="1"/>
  <c r="E61" i="8" s="1"/>
  <c r="H65" i="3"/>
  <c r="L66" i="3"/>
  <c r="AK66" i="3"/>
  <c r="AU66" i="3"/>
  <c r="U66" i="3"/>
  <c r="N66" i="3"/>
  <c r="Z66" i="3"/>
  <c r="AH66" i="3"/>
  <c r="T66" i="3"/>
  <c r="AB66" i="3"/>
  <c r="AL66" i="3"/>
  <c r="AS66" i="3"/>
  <c r="R66" i="3"/>
  <c r="AF66" i="3"/>
  <c r="W66" i="3"/>
  <c r="K66" i="3"/>
  <c r="Q66" i="3"/>
  <c r="AC66" i="3"/>
  <c r="AJ66" i="3"/>
  <c r="AP66" i="3"/>
  <c r="X66" i="3"/>
  <c r="S66" i="3"/>
  <c r="AE66" i="3"/>
  <c r="AM66" i="3"/>
  <c r="M66" i="3"/>
  <c r="AN66" i="3"/>
  <c r="AO66" i="3"/>
  <c r="AD66" i="3"/>
  <c r="V66" i="3"/>
  <c r="P66" i="3"/>
  <c r="AQ66" i="3"/>
  <c r="AR66" i="3"/>
  <c r="AI66" i="3"/>
  <c r="AG66" i="3"/>
  <c r="Y66" i="3"/>
  <c r="AT66" i="3"/>
  <c r="J66" i="3"/>
  <c r="O66" i="3"/>
  <c r="AA66" i="3"/>
  <c r="N39" i="8"/>
  <c r="F59" i="8"/>
  <c r="B67" i="3" s="1"/>
  <c r="D67" i="3" s="1"/>
  <c r="H66" i="3" l="1"/>
  <c r="F60" i="8"/>
  <c r="B68" i="3" s="1"/>
  <c r="D68" i="3" s="1"/>
  <c r="AW92" i="3" s="1"/>
  <c r="E67" i="3"/>
  <c r="AV92" i="3"/>
  <c r="P40" i="8"/>
  <c r="J40" i="8" s="1"/>
  <c r="F61" i="8"/>
  <c r="B69" i="3" s="1"/>
  <c r="D69" i="3" s="1"/>
  <c r="E62" i="8"/>
  <c r="E68" i="3" l="1"/>
  <c r="AJ68" i="3" s="1"/>
  <c r="F62" i="8"/>
  <c r="B70" i="3" s="1"/>
  <c r="D70" i="3" s="1"/>
  <c r="E63" i="8"/>
  <c r="N40" i="8"/>
  <c r="AX92" i="3"/>
  <c r="E69" i="3"/>
  <c r="I41" i="8"/>
  <c r="O41" i="8" s="1"/>
  <c r="H40" i="8"/>
  <c r="S68" i="3"/>
  <c r="L67" i="3"/>
  <c r="J67" i="3"/>
  <c r="AK67" i="3"/>
  <c r="P67" i="3"/>
  <c r="AH67" i="3"/>
  <c r="K67" i="3"/>
  <c r="O67" i="3"/>
  <c r="AP67" i="3"/>
  <c r="Z67" i="3"/>
  <c r="AO67" i="3"/>
  <c r="Q67" i="3"/>
  <c r="AG67" i="3"/>
  <c r="AS67" i="3"/>
  <c r="AE67" i="3"/>
  <c r="AV67" i="3"/>
  <c r="S67" i="3"/>
  <c r="R67" i="3"/>
  <c r="AQ67" i="3"/>
  <c r="AA67" i="3"/>
  <c r="AD67" i="3"/>
  <c r="M67" i="3"/>
  <c r="AC67" i="3"/>
  <c r="AL67" i="3"/>
  <c r="X67" i="3"/>
  <c r="AR67" i="3"/>
  <c r="AI67" i="3"/>
  <c r="AN67" i="3"/>
  <c r="AM67" i="3"/>
  <c r="AT67" i="3"/>
  <c r="W67" i="3"/>
  <c r="AJ67" i="3"/>
  <c r="N67" i="3"/>
  <c r="AF67" i="3"/>
  <c r="T67" i="3"/>
  <c r="U67" i="3"/>
  <c r="AB67" i="3"/>
  <c r="Y67" i="3"/>
  <c r="AU67" i="3"/>
  <c r="V67" i="3"/>
  <c r="R68" i="3" l="1"/>
  <c r="K68" i="3"/>
  <c r="AQ68" i="3"/>
  <c r="AD68" i="3"/>
  <c r="M68" i="3"/>
  <c r="W68" i="3"/>
  <c r="T68" i="3"/>
  <c r="AU68" i="3"/>
  <c r="AB68" i="3"/>
  <c r="AE68" i="3"/>
  <c r="O68" i="3"/>
  <c r="J68" i="3"/>
  <c r="AN68" i="3"/>
  <c r="AP68" i="3"/>
  <c r="AA68" i="3"/>
  <c r="AS68" i="3"/>
  <c r="AH68" i="3"/>
  <c r="AL68" i="3"/>
  <c r="AO68" i="3"/>
  <c r="N68" i="3"/>
  <c r="AG68" i="3"/>
  <c r="Z68" i="3"/>
  <c r="L68" i="3"/>
  <c r="P68" i="3"/>
  <c r="AC68" i="3"/>
  <c r="AT68" i="3"/>
  <c r="Y68" i="3"/>
  <c r="AK68" i="3"/>
  <c r="Q68" i="3"/>
  <c r="AR68" i="3"/>
  <c r="AM68" i="3"/>
  <c r="AI68" i="3"/>
  <c r="X68" i="3"/>
  <c r="V68" i="3"/>
  <c r="U68" i="3"/>
  <c r="AV68" i="3"/>
  <c r="AF68" i="3"/>
  <c r="AW68" i="3"/>
  <c r="P41" i="8"/>
  <c r="J41" i="8" s="1"/>
  <c r="I42" i="8" s="1"/>
  <c r="O42" i="8" s="1"/>
  <c r="F63" i="8"/>
  <c r="B71" i="3" s="1"/>
  <c r="D71" i="3" s="1"/>
  <c r="E64" i="8"/>
  <c r="H67" i="3"/>
  <c r="V69" i="3"/>
  <c r="AR69" i="3"/>
  <c r="AC69" i="3"/>
  <c r="AK69" i="3"/>
  <c r="AB69" i="3"/>
  <c r="AL69" i="3"/>
  <c r="AX69" i="3"/>
  <c r="R69" i="3"/>
  <c r="J69" i="3"/>
  <c r="AQ69" i="3"/>
  <c r="S69" i="3"/>
  <c r="P69" i="3"/>
  <c r="W69" i="3"/>
  <c r="M69" i="3"/>
  <c r="Y69" i="3"/>
  <c r="AE69" i="3"/>
  <c r="AW69" i="3"/>
  <c r="AT69" i="3"/>
  <c r="AF69" i="3"/>
  <c r="AI69" i="3"/>
  <c r="Z69" i="3"/>
  <c r="AA69" i="3"/>
  <c r="U69" i="3"/>
  <c r="O69" i="3"/>
  <c r="T69" i="3"/>
  <c r="AM69" i="3"/>
  <c r="K69" i="3"/>
  <c r="Q69" i="3"/>
  <c r="AG69" i="3"/>
  <c r="L69" i="3"/>
  <c r="AJ69" i="3"/>
  <c r="N69" i="3"/>
  <c r="X69" i="3"/>
  <c r="AN69" i="3"/>
  <c r="AH69" i="3"/>
  <c r="AU69" i="3"/>
  <c r="AO69" i="3"/>
  <c r="AD69" i="3"/>
  <c r="AV69" i="3"/>
  <c r="AS69" i="3"/>
  <c r="AP69" i="3"/>
  <c r="AY92" i="3"/>
  <c r="E70" i="3"/>
  <c r="H68" i="3" l="1"/>
  <c r="H69" i="3"/>
  <c r="N41" i="8"/>
  <c r="T70" i="3"/>
  <c r="AD70" i="3"/>
  <c r="AO70" i="3"/>
  <c r="R70" i="3"/>
  <c r="W70" i="3"/>
  <c r="V70" i="3"/>
  <c r="K70" i="3"/>
  <c r="AU70" i="3"/>
  <c r="P70" i="3"/>
  <c r="AQ70" i="3"/>
  <c r="AF70" i="3"/>
  <c r="AY70" i="3"/>
  <c r="Y70" i="3"/>
  <c r="L70" i="3"/>
  <c r="J70" i="3"/>
  <c r="AH70" i="3"/>
  <c r="S70" i="3"/>
  <c r="AC70" i="3"/>
  <c r="Q70" i="3"/>
  <c r="N70" i="3"/>
  <c r="O70" i="3"/>
  <c r="AN70" i="3"/>
  <c r="AA70" i="3"/>
  <c r="Z70" i="3"/>
  <c r="AG70" i="3"/>
  <c r="AX70" i="3"/>
  <c r="AM70" i="3"/>
  <c r="M70" i="3"/>
  <c r="AP70" i="3"/>
  <c r="U70" i="3"/>
  <c r="AJ70" i="3"/>
  <c r="AE70" i="3"/>
  <c r="AT70" i="3"/>
  <c r="AK70" i="3"/>
  <c r="AR70" i="3"/>
  <c r="AB70" i="3"/>
  <c r="X70" i="3"/>
  <c r="AS70" i="3"/>
  <c r="AW70" i="3"/>
  <c r="AI70" i="3"/>
  <c r="AL70" i="3"/>
  <c r="AV70" i="3"/>
  <c r="F64" i="8"/>
  <c r="B72" i="3" s="1"/>
  <c r="D72" i="3" s="1"/>
  <c r="E65" i="8"/>
  <c r="H41" i="8"/>
  <c r="E71" i="3"/>
  <c r="AZ92" i="3"/>
  <c r="AC71" i="3" l="1"/>
  <c r="AY71" i="3"/>
  <c r="AS71" i="3"/>
  <c r="S71" i="3"/>
  <c r="AA71" i="3"/>
  <c r="J71" i="3"/>
  <c r="AN71" i="3"/>
  <c r="AU71" i="3"/>
  <c r="AO71" i="3"/>
  <c r="AE71" i="3"/>
  <c r="W71" i="3"/>
  <c r="AD71" i="3"/>
  <c r="O71" i="3"/>
  <c r="AR71" i="3"/>
  <c r="AX71" i="3"/>
  <c r="AT71" i="3"/>
  <c r="X71" i="3"/>
  <c r="Q71" i="3"/>
  <c r="AZ71" i="3"/>
  <c r="AF71" i="3"/>
  <c r="V71" i="3"/>
  <c r="AP71" i="3"/>
  <c r="AG71" i="3"/>
  <c r="AQ71" i="3"/>
  <c r="AK71" i="3"/>
  <c r="AB71" i="3"/>
  <c r="AM71" i="3"/>
  <c r="N71" i="3"/>
  <c r="AJ71" i="3"/>
  <c r="U71" i="3"/>
  <c r="K71" i="3"/>
  <c r="AH71" i="3"/>
  <c r="AV71" i="3"/>
  <c r="R71" i="3"/>
  <c r="Z71" i="3"/>
  <c r="L71" i="3"/>
  <c r="P71" i="3"/>
  <c r="AI71" i="3"/>
  <c r="M71" i="3"/>
  <c r="T71" i="3"/>
  <c r="Y71" i="3"/>
  <c r="AL71" i="3"/>
  <c r="AW71" i="3"/>
  <c r="F65" i="8"/>
  <c r="B73" i="3" s="1"/>
  <c r="D73" i="3" s="1"/>
  <c r="E66" i="8"/>
  <c r="F66" i="8" s="1"/>
  <c r="B74" i="3" s="1"/>
  <c r="D74" i="3" s="1"/>
  <c r="P42" i="8"/>
  <c r="J42" i="8" s="1"/>
  <c r="H42" i="8" s="1"/>
  <c r="BA92" i="3"/>
  <c r="E72" i="3"/>
  <c r="H70" i="3"/>
  <c r="N42" i="8" l="1"/>
  <c r="P43" i="8" s="1"/>
  <c r="J43" i="8" s="1"/>
  <c r="H43" i="8" s="1"/>
  <c r="BC92" i="3"/>
  <c r="E74" i="3"/>
  <c r="T72" i="3"/>
  <c r="M72" i="3"/>
  <c r="S72" i="3"/>
  <c r="AT72" i="3"/>
  <c r="AB72" i="3"/>
  <c r="AE72" i="3"/>
  <c r="U72" i="3"/>
  <c r="AO72" i="3"/>
  <c r="AU72" i="3"/>
  <c r="AZ72" i="3"/>
  <c r="AC72" i="3"/>
  <c r="P72" i="3"/>
  <c r="O72" i="3"/>
  <c r="AX72" i="3"/>
  <c r="BA72" i="3"/>
  <c r="R72" i="3"/>
  <c r="AY72" i="3"/>
  <c r="AM72" i="3"/>
  <c r="AD72" i="3"/>
  <c r="AP72" i="3"/>
  <c r="AF72" i="3"/>
  <c r="AQ72" i="3"/>
  <c r="AR72" i="3"/>
  <c r="AG72" i="3"/>
  <c r="V72" i="3"/>
  <c r="AL72" i="3"/>
  <c r="X72" i="3"/>
  <c r="AN72" i="3"/>
  <c r="Y72" i="3"/>
  <c r="W72" i="3"/>
  <c r="AA72" i="3"/>
  <c r="N72" i="3"/>
  <c r="AV72" i="3"/>
  <c r="AH72" i="3"/>
  <c r="Q72" i="3"/>
  <c r="K72" i="3"/>
  <c r="L72" i="3"/>
  <c r="Z72" i="3"/>
  <c r="J72" i="3"/>
  <c r="AS72" i="3"/>
  <c r="AK72" i="3"/>
  <c r="AW72" i="3"/>
  <c r="AJ72" i="3"/>
  <c r="AI72" i="3"/>
  <c r="E67" i="8"/>
  <c r="H71" i="3"/>
  <c r="BB92" i="3"/>
  <c r="E73" i="3"/>
  <c r="N43" i="8" l="1"/>
  <c r="E68" i="8"/>
  <c r="F68" i="8" s="1"/>
  <c r="B76" i="3" s="1"/>
  <c r="D76" i="3" s="1"/>
  <c r="AI74" i="3"/>
  <c r="AU74" i="3"/>
  <c r="Y74" i="3"/>
  <c r="P74" i="3"/>
  <c r="AV74" i="3"/>
  <c r="R74" i="3"/>
  <c r="AY74" i="3"/>
  <c r="AF74" i="3"/>
  <c r="AM74" i="3"/>
  <c r="AP74" i="3"/>
  <c r="AE74" i="3"/>
  <c r="AA74" i="3"/>
  <c r="V74" i="3"/>
  <c r="BB74" i="3"/>
  <c r="T74" i="3"/>
  <c r="J74" i="3"/>
  <c r="AX74" i="3"/>
  <c r="AN74" i="3"/>
  <c r="U74" i="3"/>
  <c r="AG74" i="3"/>
  <c r="AW74" i="3"/>
  <c r="AZ74" i="3"/>
  <c r="AR74" i="3"/>
  <c r="AK74" i="3"/>
  <c r="AO74" i="3"/>
  <c r="N74" i="3"/>
  <c r="AJ74" i="3"/>
  <c r="AQ74" i="3"/>
  <c r="AL74" i="3"/>
  <c r="S74" i="3"/>
  <c r="K74" i="3"/>
  <c r="W74" i="3"/>
  <c r="AB74" i="3"/>
  <c r="O74" i="3"/>
  <c r="AD74" i="3"/>
  <c r="AT74" i="3"/>
  <c r="Q74" i="3"/>
  <c r="BA74" i="3"/>
  <c r="AS74" i="3"/>
  <c r="AC74" i="3"/>
  <c r="BC74" i="3"/>
  <c r="Z74" i="3"/>
  <c r="X74" i="3"/>
  <c r="L74" i="3"/>
  <c r="M74" i="3"/>
  <c r="AH74" i="3"/>
  <c r="R73" i="3"/>
  <c r="AF73" i="3"/>
  <c r="V73" i="3"/>
  <c r="AZ73" i="3"/>
  <c r="AT73" i="3"/>
  <c r="AC73" i="3"/>
  <c r="K73" i="3"/>
  <c r="AX73" i="3"/>
  <c r="L73" i="3"/>
  <c r="AV73" i="3"/>
  <c r="Z73" i="3"/>
  <c r="AP73" i="3"/>
  <c r="AY73" i="3"/>
  <c r="AI73" i="3"/>
  <c r="P73" i="3"/>
  <c r="AH73" i="3"/>
  <c r="AA73" i="3"/>
  <c r="Y73" i="3"/>
  <c r="N73" i="3"/>
  <c r="AJ73" i="3"/>
  <c r="AD73" i="3"/>
  <c r="AL73" i="3"/>
  <c r="AO73" i="3"/>
  <c r="AE73" i="3"/>
  <c r="X73" i="3"/>
  <c r="AR73" i="3"/>
  <c r="U73" i="3"/>
  <c r="S73" i="3"/>
  <c r="AU73" i="3"/>
  <c r="J73" i="3"/>
  <c r="AM73" i="3"/>
  <c r="M73" i="3"/>
  <c r="AQ73" i="3"/>
  <c r="BB73" i="3"/>
  <c r="AG73" i="3"/>
  <c r="BA73" i="3"/>
  <c r="AK73" i="3"/>
  <c r="AB73" i="3"/>
  <c r="AN73" i="3"/>
  <c r="W73" i="3"/>
  <c r="AS73" i="3"/>
  <c r="AW73" i="3"/>
  <c r="O73" i="3"/>
  <c r="Q73" i="3"/>
  <c r="T73" i="3"/>
  <c r="H72" i="3"/>
  <c r="F67" i="8"/>
  <c r="B75" i="3" s="1"/>
  <c r="D75" i="3" s="1"/>
  <c r="E76" i="3" l="1"/>
  <c r="BE92" i="3"/>
  <c r="H73" i="3"/>
  <c r="H74" i="3"/>
  <c r="E69" i="8"/>
  <c r="F69" i="8" s="1"/>
  <c r="B77" i="3" s="1"/>
  <c r="D77" i="3" s="1"/>
  <c r="P44" i="8"/>
  <c r="J44" i="8" s="1"/>
  <c r="BD92" i="3"/>
  <c r="E75" i="3"/>
  <c r="BF92" i="3" l="1"/>
  <c r="E77" i="3"/>
  <c r="N44" i="8"/>
  <c r="I45" i="8"/>
  <c r="O45" i="8" s="1"/>
  <c r="H44" i="8"/>
  <c r="K75" i="3"/>
  <c r="X75" i="3"/>
  <c r="BB75" i="3"/>
  <c r="Y75" i="3"/>
  <c r="AY75" i="3"/>
  <c r="AB75" i="3"/>
  <c r="P75" i="3"/>
  <c r="AO75" i="3"/>
  <c r="AQ75" i="3"/>
  <c r="N75" i="3"/>
  <c r="J75" i="3"/>
  <c r="U75" i="3"/>
  <c r="AE75" i="3"/>
  <c r="Z75" i="3"/>
  <c r="W75" i="3"/>
  <c r="AD75" i="3"/>
  <c r="AM75" i="3"/>
  <c r="AX75" i="3"/>
  <c r="AS75" i="3"/>
  <c r="AC75" i="3"/>
  <c r="AH75" i="3"/>
  <c r="R75" i="3"/>
  <c r="AP75" i="3"/>
  <c r="AI75" i="3"/>
  <c r="BC75" i="3"/>
  <c r="M75" i="3"/>
  <c r="L75" i="3"/>
  <c r="V75" i="3"/>
  <c r="O75" i="3"/>
  <c r="AA75" i="3"/>
  <c r="AG75" i="3"/>
  <c r="S75" i="3"/>
  <c r="BD75" i="3"/>
  <c r="AN75" i="3"/>
  <c r="AJ75" i="3"/>
  <c r="BA75" i="3"/>
  <c r="T75" i="3"/>
  <c r="Q75" i="3"/>
  <c r="AU75" i="3"/>
  <c r="AW75" i="3"/>
  <c r="AZ75" i="3"/>
  <c r="AV75" i="3"/>
  <c r="AL75" i="3"/>
  <c r="AF75" i="3"/>
  <c r="AR75" i="3"/>
  <c r="AT75" i="3"/>
  <c r="AK75" i="3"/>
  <c r="E70" i="8"/>
  <c r="F70" i="8" s="1"/>
  <c r="AA76" i="3"/>
  <c r="BC76" i="3"/>
  <c r="AZ76" i="3"/>
  <c r="AT76" i="3"/>
  <c r="AO76" i="3"/>
  <c r="AQ76" i="3"/>
  <c r="BA76" i="3"/>
  <c r="AR76" i="3"/>
  <c r="O76" i="3"/>
  <c r="AS76" i="3"/>
  <c r="Y76" i="3"/>
  <c r="AH76" i="3"/>
  <c r="AU76" i="3"/>
  <c r="AD76" i="3"/>
  <c r="AX76" i="3"/>
  <c r="Q76" i="3"/>
  <c r="U76" i="3"/>
  <c r="AP76" i="3"/>
  <c r="R76" i="3"/>
  <c r="AM76" i="3"/>
  <c r="K76" i="3"/>
  <c r="BE76" i="3"/>
  <c r="X76" i="3"/>
  <c r="AK76" i="3"/>
  <c r="AW76" i="3"/>
  <c r="W76" i="3"/>
  <c r="S76" i="3"/>
  <c r="BB76" i="3"/>
  <c r="V76" i="3"/>
  <c r="AY76" i="3"/>
  <c r="AL76" i="3"/>
  <c r="AC76" i="3"/>
  <c r="N76" i="3"/>
  <c r="P76" i="3"/>
  <c r="AJ76" i="3"/>
  <c r="AB76" i="3"/>
  <c r="L76" i="3"/>
  <c r="AN76" i="3"/>
  <c r="AG76" i="3"/>
  <c r="T76" i="3"/>
  <c r="AF76" i="3"/>
  <c r="AV76" i="3"/>
  <c r="BD76" i="3"/>
  <c r="AE76" i="3"/>
  <c r="Z76" i="3"/>
  <c r="M76" i="3"/>
  <c r="AI76" i="3"/>
  <c r="J76" i="3"/>
  <c r="B78" i="3" l="1"/>
  <c r="D78" i="3" s="1"/>
  <c r="H75" i="3"/>
  <c r="P45" i="8"/>
  <c r="J45" i="8" s="1"/>
  <c r="I46" i="8" s="1"/>
  <c r="O46" i="8" s="1"/>
  <c r="H76" i="3"/>
  <c r="AG77" i="3"/>
  <c r="AO77" i="3"/>
  <c r="BA77" i="3"/>
  <c r="AM77" i="3"/>
  <c r="AC77" i="3"/>
  <c r="AF77" i="3"/>
  <c r="AT77" i="3"/>
  <c r="AU77" i="3"/>
  <c r="BB77" i="3"/>
  <c r="N77" i="3"/>
  <c r="Q77" i="3"/>
  <c r="S77" i="3"/>
  <c r="AW77" i="3"/>
  <c r="Y77" i="3"/>
  <c r="AA77" i="3"/>
  <c r="V77" i="3"/>
  <c r="T77" i="3"/>
  <c r="K77" i="3"/>
  <c r="U77" i="3"/>
  <c r="AQ77" i="3"/>
  <c r="AJ77" i="3"/>
  <c r="AZ77" i="3"/>
  <c r="M77" i="3"/>
  <c r="P77" i="3"/>
  <c r="AS77" i="3"/>
  <c r="BD77" i="3"/>
  <c r="L77" i="3"/>
  <c r="AB77" i="3"/>
  <c r="AV77" i="3"/>
  <c r="J77" i="3"/>
  <c r="AX77" i="3"/>
  <c r="BC77" i="3"/>
  <c r="W77" i="3"/>
  <c r="X77" i="3"/>
  <c r="BE77" i="3"/>
  <c r="R77" i="3"/>
  <c r="AE77" i="3"/>
  <c r="AL77" i="3"/>
  <c r="AY77" i="3"/>
  <c r="BF77" i="3"/>
  <c r="AH77" i="3"/>
  <c r="AR77" i="3"/>
  <c r="AI77" i="3"/>
  <c r="AD77" i="3"/>
  <c r="Z77" i="3"/>
  <c r="O77" i="3"/>
  <c r="AP77" i="3"/>
  <c r="AN77" i="3"/>
  <c r="AK77" i="3"/>
  <c r="E71" i="8"/>
  <c r="E72" i="8" s="1"/>
  <c r="H45" i="8" l="1"/>
  <c r="F72" i="8"/>
  <c r="B80" i="3" s="1"/>
  <c r="D80" i="3" s="1"/>
  <c r="E73" i="8"/>
  <c r="H77" i="3"/>
  <c r="F71" i="8"/>
  <c r="N45" i="8"/>
  <c r="E78" i="3"/>
  <c r="BG92" i="3"/>
  <c r="AF78" i="3" l="1"/>
  <c r="BA78" i="3"/>
  <c r="BC78" i="3"/>
  <c r="X78" i="3"/>
  <c r="AD78" i="3"/>
  <c r="AJ78" i="3"/>
  <c r="AI78" i="3"/>
  <c r="AV78" i="3"/>
  <c r="N78" i="3"/>
  <c r="BG78" i="3"/>
  <c r="R78" i="3"/>
  <c r="BB78" i="3"/>
  <c r="S78" i="3"/>
  <c r="V78" i="3"/>
  <c r="BE78" i="3"/>
  <c r="AS78" i="3"/>
  <c r="AC78" i="3"/>
  <c r="AM78" i="3"/>
  <c r="AN78" i="3"/>
  <c r="AU78" i="3"/>
  <c r="J78" i="3"/>
  <c r="Q78" i="3"/>
  <c r="AO78" i="3"/>
  <c r="W78" i="3"/>
  <c r="AE78" i="3"/>
  <c r="AQ78" i="3"/>
  <c r="M78" i="3"/>
  <c r="Y78" i="3"/>
  <c r="AR78" i="3"/>
  <c r="Z78" i="3"/>
  <c r="AT78" i="3"/>
  <c r="AY78" i="3"/>
  <c r="AZ78" i="3"/>
  <c r="P78" i="3"/>
  <c r="K78" i="3"/>
  <c r="AP78" i="3"/>
  <c r="AB78" i="3"/>
  <c r="AX78" i="3"/>
  <c r="BF78" i="3"/>
  <c r="AK78" i="3"/>
  <c r="AA78" i="3"/>
  <c r="L78" i="3"/>
  <c r="U78" i="3"/>
  <c r="T78" i="3"/>
  <c r="O78" i="3"/>
  <c r="BD78" i="3"/>
  <c r="AW78" i="3"/>
  <c r="AG78" i="3"/>
  <c r="AL78" i="3"/>
  <c r="AH78" i="3"/>
  <c r="P46" i="8"/>
  <c r="J46" i="8" s="1"/>
  <c r="F73" i="8"/>
  <c r="B81" i="3" s="1"/>
  <c r="D81" i="3" s="1"/>
  <c r="E74" i="8"/>
  <c r="B79" i="3"/>
  <c r="BI92" i="3"/>
  <c r="E80" i="3"/>
  <c r="N46" i="8" l="1"/>
  <c r="D79" i="3"/>
  <c r="I47" i="8"/>
  <c r="O47" i="8" s="1"/>
  <c r="H46" i="8"/>
  <c r="AI80" i="3"/>
  <c r="AZ80" i="3"/>
  <c r="AC80" i="3"/>
  <c r="BI80" i="3"/>
  <c r="AB80" i="3"/>
  <c r="R80" i="3"/>
  <c r="AR80" i="3"/>
  <c r="X80" i="3"/>
  <c r="U80" i="3"/>
  <c r="O80" i="3"/>
  <c r="V80" i="3"/>
  <c r="AL80" i="3"/>
  <c r="BG80" i="3"/>
  <c r="BD80" i="3"/>
  <c r="AU80" i="3"/>
  <c r="AV80" i="3"/>
  <c r="AH80" i="3"/>
  <c r="AG80" i="3"/>
  <c r="AT80" i="3"/>
  <c r="AS80" i="3"/>
  <c r="AP80" i="3"/>
  <c r="AE80" i="3"/>
  <c r="BB80" i="3"/>
  <c r="BA80" i="3"/>
  <c r="T80" i="3"/>
  <c r="AA80" i="3"/>
  <c r="AX80" i="3"/>
  <c r="L80" i="3"/>
  <c r="AM80" i="3"/>
  <c r="W80" i="3"/>
  <c r="J80" i="3"/>
  <c r="AN80" i="3"/>
  <c r="AW80" i="3"/>
  <c r="AF80" i="3"/>
  <c r="BF80" i="3"/>
  <c r="Y80" i="3"/>
  <c r="BH80" i="3"/>
  <c r="Q80" i="3"/>
  <c r="Z80" i="3"/>
  <c r="M80" i="3"/>
  <c r="P80" i="3"/>
  <c r="AO80" i="3"/>
  <c r="AY80" i="3"/>
  <c r="AD80" i="3"/>
  <c r="AQ80" i="3"/>
  <c r="AJ80" i="3"/>
  <c r="BE80" i="3"/>
  <c r="S80" i="3"/>
  <c r="K80" i="3"/>
  <c r="N80" i="3"/>
  <c r="AK80" i="3"/>
  <c r="BC80" i="3"/>
  <c r="F74" i="8"/>
  <c r="E75" i="8"/>
  <c r="F75" i="8" s="1"/>
  <c r="B83" i="3" s="1"/>
  <c r="D83" i="3" s="1"/>
  <c r="BJ92" i="3"/>
  <c r="E81" i="3"/>
  <c r="H78" i="3"/>
  <c r="E83" i="3" l="1"/>
  <c r="BL92" i="3"/>
  <c r="H80" i="3"/>
  <c r="E76" i="8"/>
  <c r="AI81" i="3"/>
  <c r="BE81" i="3"/>
  <c r="AC81" i="3"/>
  <c r="Z81" i="3"/>
  <c r="AF81" i="3"/>
  <c r="AB81" i="3"/>
  <c r="AR81" i="3"/>
  <c r="AW81" i="3"/>
  <c r="O81" i="3"/>
  <c r="AZ81" i="3"/>
  <c r="Q81" i="3"/>
  <c r="AQ81" i="3"/>
  <c r="AY81" i="3"/>
  <c r="AG81" i="3"/>
  <c r="BB81" i="3"/>
  <c r="AU81" i="3"/>
  <c r="BH81" i="3"/>
  <c r="AV81" i="3"/>
  <c r="AN81" i="3"/>
  <c r="BI81" i="3"/>
  <c r="AH81" i="3"/>
  <c r="N81" i="3"/>
  <c r="AE81" i="3"/>
  <c r="AX81" i="3"/>
  <c r="L81" i="3"/>
  <c r="P81" i="3"/>
  <c r="BJ81" i="3"/>
  <c r="AD81" i="3"/>
  <c r="AA81" i="3"/>
  <c r="AS81" i="3"/>
  <c r="M81" i="3"/>
  <c r="AJ81" i="3"/>
  <c r="R81" i="3"/>
  <c r="S81" i="3"/>
  <c r="AT81" i="3"/>
  <c r="AP81" i="3"/>
  <c r="W81" i="3"/>
  <c r="X81" i="3"/>
  <c r="AL81" i="3"/>
  <c r="K81" i="3"/>
  <c r="Y81" i="3"/>
  <c r="T81" i="3"/>
  <c r="AM81" i="3"/>
  <c r="AO81" i="3"/>
  <c r="AK81" i="3"/>
  <c r="BD81" i="3"/>
  <c r="BG81" i="3"/>
  <c r="BC81" i="3"/>
  <c r="U81" i="3"/>
  <c r="BF81" i="3"/>
  <c r="V81" i="3"/>
  <c r="BA81" i="3"/>
  <c r="J81" i="3"/>
  <c r="B82" i="3"/>
  <c r="BH92" i="3"/>
  <c r="E79" i="3"/>
  <c r="P47" i="8"/>
  <c r="J47" i="8" s="1"/>
  <c r="I48" i="8" s="1"/>
  <c r="O48" i="8" s="1"/>
  <c r="E77" i="8" l="1"/>
  <c r="F77" i="8" s="1"/>
  <c r="B85" i="3" s="1"/>
  <c r="D85" i="3" s="1"/>
  <c r="D82" i="3"/>
  <c r="H47" i="8"/>
  <c r="AN79" i="3"/>
  <c r="Q79" i="3"/>
  <c r="AG79" i="3"/>
  <c r="AH79" i="3"/>
  <c r="AJ79" i="3"/>
  <c r="N79" i="3"/>
  <c r="BA79" i="3"/>
  <c r="W79" i="3"/>
  <c r="J79" i="3"/>
  <c r="AE79" i="3"/>
  <c r="U79" i="3"/>
  <c r="AY79" i="3"/>
  <c r="AI79" i="3"/>
  <c r="T79" i="3"/>
  <c r="AP79" i="3"/>
  <c r="AB79" i="3"/>
  <c r="BC79" i="3"/>
  <c r="AS79" i="3"/>
  <c r="BG79" i="3"/>
  <c r="AD79" i="3"/>
  <c r="L79" i="3"/>
  <c r="AV79" i="3"/>
  <c r="AM79" i="3"/>
  <c r="X79" i="3"/>
  <c r="V79" i="3"/>
  <c r="AK79" i="3"/>
  <c r="AR79" i="3"/>
  <c r="AZ79" i="3"/>
  <c r="R79" i="3"/>
  <c r="AO79" i="3"/>
  <c r="K79" i="3"/>
  <c r="AU79" i="3"/>
  <c r="BE79" i="3"/>
  <c r="BD79" i="3"/>
  <c r="P79" i="3"/>
  <c r="O79" i="3"/>
  <c r="AL79" i="3"/>
  <c r="Z79" i="3"/>
  <c r="AX79" i="3"/>
  <c r="AT79" i="3"/>
  <c r="S79" i="3"/>
  <c r="Y79" i="3"/>
  <c r="AA79" i="3"/>
  <c r="BF79" i="3"/>
  <c r="AQ79" i="3"/>
  <c r="AF79" i="3"/>
  <c r="AW79" i="3"/>
  <c r="AC79" i="3"/>
  <c r="BH79" i="3"/>
  <c r="M79" i="3"/>
  <c r="BB79" i="3"/>
  <c r="H81" i="3"/>
  <c r="N47" i="8"/>
  <c r="F76" i="8"/>
  <c r="AO83" i="3"/>
  <c r="AZ83" i="3"/>
  <c r="BK83" i="3"/>
  <c r="R83" i="3"/>
  <c r="O83" i="3"/>
  <c r="AV83" i="3"/>
  <c r="S83" i="3"/>
  <c r="AT83" i="3"/>
  <c r="AD83" i="3"/>
  <c r="L83" i="3"/>
  <c r="BG83" i="3"/>
  <c r="X83" i="3"/>
  <c r="BF83" i="3"/>
  <c r="T83" i="3"/>
  <c r="BJ83" i="3"/>
  <c r="K83" i="3"/>
  <c r="BD83" i="3"/>
  <c r="AK83" i="3"/>
  <c r="Q83" i="3"/>
  <c r="AU83" i="3"/>
  <c r="AS83" i="3"/>
  <c r="AR83" i="3"/>
  <c r="N83" i="3"/>
  <c r="AQ83" i="3"/>
  <c r="V83" i="3"/>
  <c r="BH83" i="3"/>
  <c r="BI83" i="3"/>
  <c r="BC83" i="3"/>
  <c r="AA83" i="3"/>
  <c r="W83" i="3"/>
  <c r="AC83" i="3"/>
  <c r="AJ83" i="3"/>
  <c r="AB83" i="3"/>
  <c r="AE83" i="3"/>
  <c r="U83" i="3"/>
  <c r="Y83" i="3"/>
  <c r="AP83" i="3"/>
  <c r="AX83" i="3"/>
  <c r="AF83" i="3"/>
  <c r="AG83" i="3"/>
  <c r="AI83" i="3"/>
  <c r="AL83" i="3"/>
  <c r="AN83" i="3"/>
  <c r="AM83" i="3"/>
  <c r="Z83" i="3"/>
  <c r="BL83" i="3"/>
  <c r="BE83" i="3"/>
  <c r="M83" i="3"/>
  <c r="AY83" i="3"/>
  <c r="P83" i="3"/>
  <c r="BA83" i="3"/>
  <c r="AH83" i="3"/>
  <c r="BB83" i="3"/>
  <c r="J83" i="3"/>
  <c r="AW83" i="3"/>
  <c r="H83" i="3" l="1"/>
  <c r="BN92" i="3"/>
  <c r="E85" i="3"/>
  <c r="B84" i="3"/>
  <c r="BK92" i="3"/>
  <c r="E82" i="3"/>
  <c r="P48" i="8"/>
  <c r="J48" i="8" s="1"/>
  <c r="I49" i="8" s="1"/>
  <c r="O49" i="8" s="1"/>
  <c r="H79" i="3"/>
  <c r="E78" i="8"/>
  <c r="H48" i="8" l="1"/>
  <c r="E79" i="8"/>
  <c r="E80" i="8" s="1"/>
  <c r="F80" i="8" s="1"/>
  <c r="B88" i="3" s="1"/>
  <c r="D88" i="3" s="1"/>
  <c r="N48" i="8"/>
  <c r="D84" i="3"/>
  <c r="AG82" i="3"/>
  <c r="AQ82" i="3"/>
  <c r="AJ82" i="3"/>
  <c r="V82" i="3"/>
  <c r="Y82" i="3"/>
  <c r="AX82" i="3"/>
  <c r="AD82" i="3"/>
  <c r="P82" i="3"/>
  <c r="T82" i="3"/>
  <c r="AY82" i="3"/>
  <c r="U82" i="3"/>
  <c r="AS82" i="3"/>
  <c r="AZ82" i="3"/>
  <c r="BK82" i="3"/>
  <c r="BC82" i="3"/>
  <c r="S82" i="3"/>
  <c r="AW82" i="3"/>
  <c r="K82" i="3"/>
  <c r="Z82" i="3"/>
  <c r="AP82" i="3"/>
  <c r="AB82" i="3"/>
  <c r="L82" i="3"/>
  <c r="Q82" i="3"/>
  <c r="X82" i="3"/>
  <c r="AN82" i="3"/>
  <c r="AL82" i="3"/>
  <c r="AI82" i="3"/>
  <c r="BF82" i="3"/>
  <c r="R82" i="3"/>
  <c r="AK82" i="3"/>
  <c r="N82" i="3"/>
  <c r="BH82" i="3"/>
  <c r="AE82" i="3"/>
  <c r="BE82" i="3"/>
  <c r="AM82" i="3"/>
  <c r="AO82" i="3"/>
  <c r="AT82" i="3"/>
  <c r="AF82" i="3"/>
  <c r="J82" i="3"/>
  <c r="AC82" i="3"/>
  <c r="W82" i="3"/>
  <c r="BI82" i="3"/>
  <c r="BJ82" i="3"/>
  <c r="AR82" i="3"/>
  <c r="BB82" i="3"/>
  <c r="BD82" i="3"/>
  <c r="AV82" i="3"/>
  <c r="AU82" i="3"/>
  <c r="AH82" i="3"/>
  <c r="AA82" i="3"/>
  <c r="O82" i="3"/>
  <c r="BG82" i="3"/>
  <c r="BA82" i="3"/>
  <c r="M82" i="3"/>
  <c r="AE85" i="3"/>
  <c r="Y85" i="3"/>
  <c r="X85" i="3"/>
  <c r="BB85" i="3"/>
  <c r="AM85" i="3"/>
  <c r="AZ85" i="3"/>
  <c r="AF85" i="3"/>
  <c r="AO85" i="3"/>
  <c r="Q85" i="3"/>
  <c r="AC85" i="3"/>
  <c r="AS85" i="3"/>
  <c r="AD85" i="3"/>
  <c r="P85" i="3"/>
  <c r="BF85" i="3"/>
  <c r="AR85" i="3"/>
  <c r="BC85" i="3"/>
  <c r="AQ85" i="3"/>
  <c r="AV85" i="3"/>
  <c r="BH85" i="3"/>
  <c r="AB85" i="3"/>
  <c r="AU85" i="3"/>
  <c r="AP85" i="3"/>
  <c r="AH85" i="3"/>
  <c r="K85" i="3"/>
  <c r="BK85" i="3"/>
  <c r="S85" i="3"/>
  <c r="BI85" i="3"/>
  <c r="AX85" i="3"/>
  <c r="BD85" i="3"/>
  <c r="L85" i="3"/>
  <c r="W85" i="3"/>
  <c r="T85" i="3"/>
  <c r="BN85" i="3"/>
  <c r="M85" i="3"/>
  <c r="Z85" i="3"/>
  <c r="R85" i="3"/>
  <c r="U85" i="3"/>
  <c r="BJ85" i="3"/>
  <c r="AK85" i="3"/>
  <c r="N85" i="3"/>
  <c r="BA85" i="3"/>
  <c r="AL85" i="3"/>
  <c r="V85" i="3"/>
  <c r="AJ85" i="3"/>
  <c r="BG85" i="3"/>
  <c r="J85" i="3"/>
  <c r="AN85" i="3"/>
  <c r="BE85" i="3"/>
  <c r="BM85" i="3"/>
  <c r="AW85" i="3"/>
  <c r="AA85" i="3"/>
  <c r="BL85" i="3"/>
  <c r="AG85" i="3"/>
  <c r="AI85" i="3"/>
  <c r="AT85" i="3"/>
  <c r="O85" i="3"/>
  <c r="AY85" i="3"/>
  <c r="F78" i="8"/>
  <c r="H85" i="3" l="1"/>
  <c r="H82" i="3"/>
  <c r="BM92" i="3"/>
  <c r="E84" i="3"/>
  <c r="P49" i="8"/>
  <c r="J49" i="8" s="1"/>
  <c r="B86" i="3"/>
  <c r="F79" i="8"/>
  <c r="B87" i="3" s="1"/>
  <c r="D87" i="3" s="1"/>
  <c r="BQ92" i="3"/>
  <c r="E88" i="3"/>
  <c r="F20" i="8" l="1"/>
  <c r="AB84" i="3"/>
  <c r="BH84" i="3"/>
  <c r="AE84" i="3"/>
  <c r="BF84" i="3"/>
  <c r="M84" i="3"/>
  <c r="K84" i="3"/>
  <c r="R84" i="3"/>
  <c r="AA84" i="3"/>
  <c r="AK84" i="3"/>
  <c r="BM84" i="3"/>
  <c r="AC84" i="3"/>
  <c r="AO84" i="3"/>
  <c r="BI84" i="3"/>
  <c r="AG84" i="3"/>
  <c r="AU84" i="3"/>
  <c r="AD84" i="3"/>
  <c r="AP84" i="3"/>
  <c r="AL84" i="3"/>
  <c r="N84" i="3"/>
  <c r="AN84" i="3"/>
  <c r="AS84" i="3"/>
  <c r="J84" i="3"/>
  <c r="Z84" i="3"/>
  <c r="Y84" i="3"/>
  <c r="AT84" i="3"/>
  <c r="P84" i="3"/>
  <c r="Q84" i="3"/>
  <c r="BB84" i="3"/>
  <c r="BK84" i="3"/>
  <c r="AY84" i="3"/>
  <c r="BL84" i="3"/>
  <c r="BA84" i="3"/>
  <c r="AX84" i="3"/>
  <c r="AV84" i="3"/>
  <c r="O84" i="3"/>
  <c r="BJ84" i="3"/>
  <c r="L84" i="3"/>
  <c r="W84" i="3"/>
  <c r="AW84" i="3"/>
  <c r="AQ84" i="3"/>
  <c r="AM84" i="3"/>
  <c r="AI84" i="3"/>
  <c r="AR84" i="3"/>
  <c r="T84" i="3"/>
  <c r="X84" i="3"/>
  <c r="BE84" i="3"/>
  <c r="BG84" i="3"/>
  <c r="AZ84" i="3"/>
  <c r="BC84" i="3"/>
  <c r="BD84" i="3"/>
  <c r="U84" i="3"/>
  <c r="AJ84" i="3"/>
  <c r="AH84" i="3"/>
  <c r="S84" i="3"/>
  <c r="AF84" i="3"/>
  <c r="V84" i="3"/>
  <c r="AS88" i="3"/>
  <c r="BI88" i="3"/>
  <c r="AW88" i="3"/>
  <c r="BG88" i="3"/>
  <c r="AU88" i="3"/>
  <c r="AX88" i="3"/>
  <c r="BA88" i="3"/>
  <c r="AT88" i="3"/>
  <c r="BC88" i="3"/>
  <c r="R88" i="3"/>
  <c r="AK88" i="3"/>
  <c r="Q88" i="3"/>
  <c r="BF88" i="3"/>
  <c r="AI88" i="3"/>
  <c r="BN88" i="3"/>
  <c r="U88" i="3"/>
  <c r="BD88" i="3"/>
  <c r="AD88" i="3"/>
  <c r="BM88" i="3"/>
  <c r="W88" i="3"/>
  <c r="AN88" i="3"/>
  <c r="J88" i="3"/>
  <c r="P88" i="3"/>
  <c r="AV88" i="3"/>
  <c r="AM88" i="3"/>
  <c r="Y88" i="3"/>
  <c r="AP88" i="3"/>
  <c r="AE88" i="3"/>
  <c r="Z88" i="3"/>
  <c r="AJ88" i="3"/>
  <c r="AA88" i="3"/>
  <c r="M88" i="3"/>
  <c r="AF88" i="3"/>
  <c r="BK88" i="3"/>
  <c r="AG88" i="3"/>
  <c r="AR88" i="3"/>
  <c r="O88" i="3"/>
  <c r="BL88" i="3"/>
  <c r="BJ88" i="3"/>
  <c r="AQ88" i="3"/>
  <c r="L88" i="3"/>
  <c r="AY88" i="3"/>
  <c r="BP88" i="3"/>
  <c r="BO88" i="3"/>
  <c r="AB88" i="3"/>
  <c r="AL88" i="3"/>
  <c r="N88" i="3"/>
  <c r="AO88" i="3"/>
  <c r="AZ88" i="3"/>
  <c r="AC88" i="3"/>
  <c r="T88" i="3"/>
  <c r="K88" i="3"/>
  <c r="BE88" i="3"/>
  <c r="S88" i="3"/>
  <c r="X88" i="3"/>
  <c r="BB88" i="3"/>
  <c r="AH88" i="3"/>
  <c r="BH88" i="3"/>
  <c r="V88" i="3"/>
  <c r="BQ88" i="3"/>
  <c r="BQ90" i="3" s="1"/>
  <c r="D86" i="3"/>
  <c r="B28" i="3"/>
  <c r="N49" i="8"/>
  <c r="E87" i="3"/>
  <c r="BP92" i="3"/>
  <c r="I50" i="8"/>
  <c r="O50" i="8" s="1"/>
  <c r="H49" i="8"/>
  <c r="AG87" i="3" l="1"/>
  <c r="AZ87" i="3"/>
  <c r="AO87" i="3"/>
  <c r="L87" i="3"/>
  <c r="AH87" i="3"/>
  <c r="BN87" i="3"/>
  <c r="Z87" i="3"/>
  <c r="AQ87" i="3"/>
  <c r="BC87" i="3"/>
  <c r="S87" i="3"/>
  <c r="AY87" i="3"/>
  <c r="AN87" i="3"/>
  <c r="K87" i="3"/>
  <c r="BO87" i="3"/>
  <c r="V87" i="3"/>
  <c r="AA87" i="3"/>
  <c r="AB87" i="3"/>
  <c r="Q87" i="3"/>
  <c r="AM87" i="3"/>
  <c r="O87" i="3"/>
  <c r="AW87" i="3"/>
  <c r="AX87" i="3"/>
  <c r="AV87" i="3"/>
  <c r="BE87" i="3"/>
  <c r="BH87" i="3"/>
  <c r="AL87" i="3"/>
  <c r="AT87" i="3"/>
  <c r="AI87" i="3"/>
  <c r="T87" i="3"/>
  <c r="R87" i="3"/>
  <c r="BA87" i="3"/>
  <c r="BB87" i="3"/>
  <c r="BP87" i="3"/>
  <c r="BP90" i="3" s="1"/>
  <c r="BF87" i="3"/>
  <c r="BM87" i="3"/>
  <c r="BG87" i="3"/>
  <c r="AD87" i="3"/>
  <c r="BD87" i="3"/>
  <c r="AS87" i="3"/>
  <c r="AP87" i="3"/>
  <c r="BI87" i="3"/>
  <c r="M87" i="3"/>
  <c r="AR87" i="3"/>
  <c r="N87" i="3"/>
  <c r="BL87" i="3"/>
  <c r="BJ87" i="3"/>
  <c r="P87" i="3"/>
  <c r="X87" i="3"/>
  <c r="AJ87" i="3"/>
  <c r="U87" i="3"/>
  <c r="W87" i="3"/>
  <c r="AU87" i="3"/>
  <c r="AF87" i="3"/>
  <c r="BK87" i="3"/>
  <c r="Y87" i="3"/>
  <c r="AK87" i="3"/>
  <c r="AE87" i="3"/>
  <c r="AC87" i="3"/>
  <c r="J87" i="3"/>
  <c r="P50" i="8"/>
  <c r="J50" i="8" s="1"/>
  <c r="I51" i="8" s="1"/>
  <c r="O51" i="8" s="1"/>
  <c r="H88" i="3"/>
  <c r="H84" i="3"/>
  <c r="E86" i="3"/>
  <c r="BO92" i="3"/>
  <c r="BQ118" i="3"/>
  <c r="BQ38" i="10" s="1"/>
  <c r="BQ91" i="3"/>
  <c r="H87" i="3" l="1"/>
  <c r="H50" i="8"/>
  <c r="J86" i="3"/>
  <c r="BA86" i="3"/>
  <c r="BA90" i="3" s="1"/>
  <c r="AF86" i="3"/>
  <c r="AR86" i="3"/>
  <c r="AR90" i="3" s="1"/>
  <c r="AX86" i="3"/>
  <c r="BL86" i="3"/>
  <c r="BL90" i="3" s="1"/>
  <c r="K86" i="3"/>
  <c r="K90" i="3" s="1"/>
  <c r="S86" i="3"/>
  <c r="M86" i="3"/>
  <c r="M90" i="3" s="1"/>
  <c r="AM86" i="3"/>
  <c r="AM90" i="3" s="1"/>
  <c r="V86" i="3"/>
  <c r="V90" i="3" s="1"/>
  <c r="AL86" i="3"/>
  <c r="AC86" i="3"/>
  <c r="AC90" i="3" s="1"/>
  <c r="BO86" i="3"/>
  <c r="BO90" i="3" s="1"/>
  <c r="AK86" i="3"/>
  <c r="AK90" i="3" s="1"/>
  <c r="AZ86" i="3"/>
  <c r="AG86" i="3"/>
  <c r="AV86" i="3"/>
  <c r="AV90" i="3" s="1"/>
  <c r="X86" i="3"/>
  <c r="X90" i="3" s="1"/>
  <c r="AQ86" i="3"/>
  <c r="AQ90" i="3" s="1"/>
  <c r="BH86" i="3"/>
  <c r="BH90" i="3" s="1"/>
  <c r="BG86" i="3"/>
  <c r="BG90" i="3" s="1"/>
  <c r="Q86" i="3"/>
  <c r="Q90" i="3" s="1"/>
  <c r="L86" i="3"/>
  <c r="L90" i="3" s="1"/>
  <c r="AS86" i="3"/>
  <c r="AS90" i="3" s="1"/>
  <c r="BD86" i="3"/>
  <c r="BD90" i="3" s="1"/>
  <c r="BJ86" i="3"/>
  <c r="BK86" i="3"/>
  <c r="W86" i="3"/>
  <c r="W90" i="3" s="1"/>
  <c r="Y86" i="3"/>
  <c r="Y90" i="3" s="1"/>
  <c r="AE86" i="3"/>
  <c r="AE90" i="3" s="1"/>
  <c r="AW86" i="3"/>
  <c r="AN86" i="3"/>
  <c r="AN90" i="3" s="1"/>
  <c r="AB86" i="3"/>
  <c r="AB90" i="3" s="1"/>
  <c r="BI86" i="3"/>
  <c r="BI90" i="3" s="1"/>
  <c r="AI86" i="3"/>
  <c r="AI90" i="3" s="1"/>
  <c r="AH86" i="3"/>
  <c r="AH90" i="3" s="1"/>
  <c r="U86" i="3"/>
  <c r="U90" i="3" s="1"/>
  <c r="R86" i="3"/>
  <c r="R90" i="3" s="1"/>
  <c r="BN86" i="3"/>
  <c r="AO86" i="3"/>
  <c r="AO90" i="3" s="1"/>
  <c r="BF86" i="3"/>
  <c r="BF90" i="3" s="1"/>
  <c r="AY86" i="3"/>
  <c r="AY90" i="3" s="1"/>
  <c r="N86" i="3"/>
  <c r="N90" i="3" s="1"/>
  <c r="BB86" i="3"/>
  <c r="BB90" i="3" s="1"/>
  <c r="AU86" i="3"/>
  <c r="AU90" i="3" s="1"/>
  <c r="BC86" i="3"/>
  <c r="BC90" i="3" s="1"/>
  <c r="AP86" i="3"/>
  <c r="AP90" i="3" s="1"/>
  <c r="AT86" i="3"/>
  <c r="AT90" i="3" s="1"/>
  <c r="O86" i="3"/>
  <c r="O90" i="3" s="1"/>
  <c r="Z86" i="3"/>
  <c r="Z90" i="3" s="1"/>
  <c r="T86" i="3"/>
  <c r="BE86" i="3"/>
  <c r="BE90" i="3" s="1"/>
  <c r="BM86" i="3"/>
  <c r="BM90" i="3" s="1"/>
  <c r="AD86" i="3"/>
  <c r="AD90" i="3" s="1"/>
  <c r="P86" i="3"/>
  <c r="P90" i="3" s="1"/>
  <c r="AJ86" i="3"/>
  <c r="AJ90" i="3" s="1"/>
  <c r="AA86" i="3"/>
  <c r="AA90" i="3" s="1"/>
  <c r="N50" i="8"/>
  <c r="BK90" i="3"/>
  <c r="BJ90" i="3"/>
  <c r="AL90" i="3"/>
  <c r="AX90" i="3"/>
  <c r="S90" i="3"/>
  <c r="BN90" i="3"/>
  <c r="AZ90" i="3"/>
  <c r="AF90" i="3"/>
  <c r="BP118" i="3"/>
  <c r="BP38" i="10" s="1"/>
  <c r="BP91" i="3"/>
  <c r="T90" i="3"/>
  <c r="AW90" i="3"/>
  <c r="AG90" i="3"/>
  <c r="O91" i="3" l="1"/>
  <c r="O98" i="3" s="1"/>
  <c r="O100" i="3" s="1"/>
  <c r="Z91" i="3"/>
  <c r="Z118" i="3"/>
  <c r="Z38" i="10" s="1"/>
  <c r="AY91" i="3"/>
  <c r="AY118" i="3"/>
  <c r="AY38" i="10" s="1"/>
  <c r="X91" i="3"/>
  <c r="X118" i="3"/>
  <c r="X38" i="10" s="1"/>
  <c r="AK91" i="3"/>
  <c r="AK118" i="3"/>
  <c r="AK38" i="10" s="1"/>
  <c r="V91" i="3"/>
  <c r="V118" i="3"/>
  <c r="V38" i="10" s="1"/>
  <c r="AU91" i="3"/>
  <c r="AU118" i="3"/>
  <c r="AU38" i="10" s="1"/>
  <c r="Y91" i="3"/>
  <c r="Y118" i="3"/>
  <c r="Y38" i="10" s="1"/>
  <c r="BG118" i="3"/>
  <c r="BG38" i="10" s="1"/>
  <c r="BG91" i="3"/>
  <c r="AV118" i="3"/>
  <c r="AV38" i="10" s="1"/>
  <c r="AV91" i="3"/>
  <c r="AM91" i="3"/>
  <c r="AM118" i="3"/>
  <c r="AM38" i="10" s="1"/>
  <c r="BA91" i="3"/>
  <c r="BA118" i="3"/>
  <c r="BA38" i="10" s="1"/>
  <c r="BM91" i="3"/>
  <c r="BM118" i="3"/>
  <c r="BM38" i="10" s="1"/>
  <c r="BE91" i="3"/>
  <c r="BE118" i="3"/>
  <c r="BE38" i="10" s="1"/>
  <c r="AT118" i="3"/>
  <c r="AT38" i="10" s="1"/>
  <c r="AT91" i="3"/>
  <c r="BB118" i="3"/>
  <c r="BB38" i="10" s="1"/>
  <c r="BB91" i="3"/>
  <c r="AO91" i="3"/>
  <c r="AO118" i="3"/>
  <c r="AO38" i="10" s="1"/>
  <c r="AN91" i="3"/>
  <c r="AN118" i="3"/>
  <c r="AN38" i="10" s="1"/>
  <c r="W118" i="3"/>
  <c r="W38" i="10" s="1"/>
  <c r="W91" i="3"/>
  <c r="AS91" i="3"/>
  <c r="AS118" i="3"/>
  <c r="AS38" i="10" s="1"/>
  <c r="AA91" i="3"/>
  <c r="AA118" i="3"/>
  <c r="AA38" i="10" s="1"/>
  <c r="P91" i="3"/>
  <c r="P98" i="3" s="1"/>
  <c r="P100" i="3" s="1"/>
  <c r="AP118" i="3"/>
  <c r="AP38" i="10" s="1"/>
  <c r="AP91" i="3"/>
  <c r="N91" i="3"/>
  <c r="N98" i="3" s="1"/>
  <c r="N100" i="3" s="1"/>
  <c r="AI118" i="3"/>
  <c r="AI38" i="10" s="1"/>
  <c r="AI91" i="3"/>
  <c r="L91" i="3"/>
  <c r="L98" i="3" s="1"/>
  <c r="L100" i="3" s="1"/>
  <c r="AQ118" i="3"/>
  <c r="AQ38" i="10" s="1"/>
  <c r="AQ91" i="3"/>
  <c r="AR118" i="3"/>
  <c r="AR38" i="10" s="1"/>
  <c r="AR91" i="3"/>
  <c r="AG91" i="3"/>
  <c r="AG118" i="3"/>
  <c r="AG38" i="10" s="1"/>
  <c r="AB118" i="3"/>
  <c r="AB38" i="10" s="1"/>
  <c r="AB91" i="3"/>
  <c r="BL91" i="3"/>
  <c r="BL118" i="3"/>
  <c r="BL38" i="10" s="1"/>
  <c r="AZ91" i="3"/>
  <c r="AZ118" i="3"/>
  <c r="AZ38" i="10" s="1"/>
  <c r="Q91" i="3"/>
  <c r="Q98" i="3" s="1"/>
  <c r="Q100" i="3" s="1"/>
  <c r="BF91" i="3"/>
  <c r="BF118" i="3"/>
  <c r="BF38" i="10" s="1"/>
  <c r="U118" i="3"/>
  <c r="U38" i="10" s="1"/>
  <c r="U91" i="3"/>
  <c r="AW118" i="3"/>
  <c r="AW38" i="10" s="1"/>
  <c r="AW91" i="3"/>
  <c r="AJ118" i="3"/>
  <c r="AJ38" i="10" s="1"/>
  <c r="AJ91" i="3"/>
  <c r="BN118" i="3"/>
  <c r="BN38" i="10" s="1"/>
  <c r="BN91" i="3"/>
  <c r="AX118" i="3"/>
  <c r="AX38" i="10" s="1"/>
  <c r="AX91" i="3"/>
  <c r="BD118" i="3"/>
  <c r="BD38" i="10" s="1"/>
  <c r="BD91" i="3"/>
  <c r="BK91" i="3"/>
  <c r="BK118" i="3"/>
  <c r="BK38" i="10" s="1"/>
  <c r="H86" i="3"/>
  <c r="H28" i="3" s="1"/>
  <c r="I90" i="3" s="1"/>
  <c r="J90" i="3"/>
  <c r="AH91" i="3"/>
  <c r="AH118" i="3"/>
  <c r="AH38" i="10" s="1"/>
  <c r="BC91" i="3"/>
  <c r="BC118" i="3"/>
  <c r="BC38" i="10" s="1"/>
  <c r="BH118" i="3"/>
  <c r="BH38" i="10" s="1"/>
  <c r="BH91" i="3"/>
  <c r="AD118" i="3"/>
  <c r="AD38" i="10" s="1"/>
  <c r="AD91" i="3"/>
  <c r="AF118" i="3"/>
  <c r="AF38" i="10" s="1"/>
  <c r="AF91" i="3"/>
  <c r="S91" i="3"/>
  <c r="S98" i="3" s="1"/>
  <c r="S100" i="3" s="1"/>
  <c r="S113" i="3" s="1"/>
  <c r="C113" i="3" s="1"/>
  <c r="D113" i="3" s="1"/>
  <c r="AL118" i="3"/>
  <c r="AL38" i="10" s="1"/>
  <c r="AL91" i="3"/>
  <c r="M91" i="3"/>
  <c r="M98" i="3" s="1"/>
  <c r="M100" i="3" s="1"/>
  <c r="AC118" i="3"/>
  <c r="AC38" i="10" s="1"/>
  <c r="AC91" i="3"/>
  <c r="K91" i="3"/>
  <c r="K98" i="3" s="1"/>
  <c r="K100" i="3" s="1"/>
  <c r="T118" i="3"/>
  <c r="T38" i="10" s="1"/>
  <c r="T91" i="3"/>
  <c r="BI91" i="3"/>
  <c r="BI118" i="3"/>
  <c r="BI38" i="10" s="1"/>
  <c r="AE118" i="3"/>
  <c r="AE38" i="10" s="1"/>
  <c r="AE91" i="3"/>
  <c r="BO118" i="3"/>
  <c r="BO38" i="10" s="1"/>
  <c r="BO91" i="3"/>
  <c r="R91" i="3"/>
  <c r="R98" i="3" s="1"/>
  <c r="R100" i="3" s="1"/>
  <c r="BJ91" i="3"/>
  <c r="BJ118" i="3"/>
  <c r="BJ38" i="10" s="1"/>
  <c r="P51" i="8"/>
  <c r="J51" i="8" s="1"/>
  <c r="H51" i="8" s="1"/>
  <c r="L118" i="3" l="1"/>
  <c r="L38" i="10" s="1"/>
  <c r="N118" i="3"/>
  <c r="N38" i="10" s="1"/>
  <c r="P118" i="3"/>
  <c r="P38" i="10" s="1"/>
  <c r="Q118" i="3"/>
  <c r="Q38" i="10" s="1"/>
  <c r="O118" i="3"/>
  <c r="O38" i="10" s="1"/>
  <c r="K118" i="3"/>
  <c r="K38" i="10" s="1"/>
  <c r="M118" i="3"/>
  <c r="M38" i="10" s="1"/>
  <c r="S118" i="3"/>
  <c r="S38" i="10" s="1"/>
  <c r="J91" i="3"/>
  <c r="H90" i="3"/>
  <c r="C11" i="3" s="1"/>
  <c r="I93" i="3"/>
  <c r="J93" i="3" s="1"/>
  <c r="I100" i="3"/>
  <c r="L113" i="3"/>
  <c r="R113" i="3"/>
  <c r="R112" i="3" s="1"/>
  <c r="C112" i="3" s="1"/>
  <c r="D112" i="3" s="1"/>
  <c r="M113" i="3"/>
  <c r="P113" i="3"/>
  <c r="J113" i="3"/>
  <c r="N113" i="3"/>
  <c r="Q113" i="3"/>
  <c r="K113" i="3"/>
  <c r="O113" i="3"/>
  <c r="N51" i="8"/>
  <c r="R118" i="3"/>
  <c r="R38" i="10" s="1"/>
  <c r="P52" i="8" l="1"/>
  <c r="J52" i="8" s="1"/>
  <c r="H52" i="8" s="1"/>
  <c r="J98" i="3"/>
  <c r="I91" i="3"/>
  <c r="K93" i="3"/>
  <c r="J123" i="3"/>
  <c r="F124" i="3"/>
  <c r="D16" i="10"/>
  <c r="L112" i="3"/>
  <c r="P112" i="3"/>
  <c r="N112" i="3"/>
  <c r="K112" i="3"/>
  <c r="M112" i="3"/>
  <c r="O112" i="3"/>
  <c r="Q112" i="3"/>
  <c r="Q111" i="3" s="1"/>
  <c r="C111" i="3" s="1"/>
  <c r="D111" i="3" s="1"/>
  <c r="J112" i="3"/>
  <c r="J124" i="3" l="1"/>
  <c r="J125" i="3" s="1"/>
  <c r="J111" i="3"/>
  <c r="P111" i="3"/>
  <c r="P110" i="3" s="1"/>
  <c r="C110" i="3" s="1"/>
  <c r="D110" i="3" s="1"/>
  <c r="K111" i="3"/>
  <c r="O111" i="3"/>
  <c r="L111" i="3"/>
  <c r="M111" i="3"/>
  <c r="N111" i="3"/>
  <c r="J100" i="3"/>
  <c r="H100" i="3" s="1"/>
  <c r="I99" i="3" s="1"/>
  <c r="I118" i="3" s="1"/>
  <c r="H118" i="3" s="1"/>
  <c r="J118" i="3"/>
  <c r="J38" i="10" s="1"/>
  <c r="I38" i="10" s="1"/>
  <c r="K123" i="3"/>
  <c r="K124" i="3" s="1"/>
  <c r="K125" i="3" s="1"/>
  <c r="L93" i="3"/>
  <c r="N52" i="8"/>
  <c r="M93" i="3" l="1"/>
  <c r="L123" i="3"/>
  <c r="L124" i="3" s="1"/>
  <c r="L125" i="3" s="1"/>
  <c r="P53" i="8"/>
  <c r="J53" i="8" s="1"/>
  <c r="H53" i="8" s="1"/>
  <c r="L110" i="3"/>
  <c r="J110" i="3"/>
  <c r="N110" i="3"/>
  <c r="M110" i="3"/>
  <c r="K110" i="3"/>
  <c r="O110" i="3"/>
  <c r="O109" i="3" s="1"/>
  <c r="C109" i="3" s="1"/>
  <c r="D109" i="3" s="1"/>
  <c r="N53" i="8" l="1"/>
  <c r="L109" i="3"/>
  <c r="N109" i="3"/>
  <c r="N108" i="3" s="1"/>
  <c r="C108" i="3" s="1"/>
  <c r="D108" i="3" s="1"/>
  <c r="M109" i="3"/>
  <c r="K109" i="3"/>
  <c r="J109" i="3"/>
  <c r="N93" i="3"/>
  <c r="M123" i="3"/>
  <c r="M124" i="3" s="1"/>
  <c r="M125" i="3" s="1"/>
  <c r="I64" i="8"/>
  <c r="O64" i="8" s="1"/>
  <c r="L108" i="3" l="1"/>
  <c r="K108" i="3"/>
  <c r="J108" i="3"/>
  <c r="M108" i="3"/>
  <c r="M107" i="3" s="1"/>
  <c r="C107" i="3" s="1"/>
  <c r="D107" i="3" s="1"/>
  <c r="N123" i="3"/>
  <c r="N124" i="3" s="1"/>
  <c r="N125" i="3" s="1"/>
  <c r="O93" i="3"/>
  <c r="P54" i="8"/>
  <c r="J54" i="8" s="1"/>
  <c r="H54" i="8" s="1"/>
  <c r="I65" i="8"/>
  <c r="O65" i="8" s="1"/>
  <c r="N54" i="8" l="1"/>
  <c r="K107" i="3"/>
  <c r="J107" i="3"/>
  <c r="L107" i="3"/>
  <c r="L106" i="3" s="1"/>
  <c r="C106" i="3" s="1"/>
  <c r="D106" i="3" s="1"/>
  <c r="O123" i="3"/>
  <c r="O124" i="3" s="1"/>
  <c r="O125" i="3" s="1"/>
  <c r="P93" i="3"/>
  <c r="I66" i="8"/>
  <c r="O66" i="8" s="1"/>
  <c r="K106" i="3" l="1"/>
  <c r="K105" i="3" s="1"/>
  <c r="C105" i="3" s="1"/>
  <c r="D105" i="3" s="1"/>
  <c r="J105" i="3" s="1"/>
  <c r="J106" i="3"/>
  <c r="Q93" i="3"/>
  <c r="P123" i="3"/>
  <c r="P124" i="3" s="1"/>
  <c r="P125" i="3" s="1"/>
  <c r="P55" i="8"/>
  <c r="J55" i="8" s="1"/>
  <c r="H55" i="8" s="1"/>
  <c r="Q123" i="3" l="1"/>
  <c r="Q124" i="3" s="1"/>
  <c r="Q125" i="3" s="1"/>
  <c r="R93" i="3"/>
  <c r="N55" i="8"/>
  <c r="J104" i="3"/>
  <c r="C104" i="3" s="1"/>
  <c r="D104" i="3" l="1"/>
  <c r="D100" i="3"/>
  <c r="P56" i="8"/>
  <c r="J56" i="8" s="1"/>
  <c r="H56" i="8" s="1"/>
  <c r="R123" i="3"/>
  <c r="R124" i="3" s="1"/>
  <c r="R125" i="3" s="1"/>
  <c r="S93" i="3"/>
  <c r="N56" i="8" l="1"/>
  <c r="J44" i="10"/>
  <c r="T93" i="3"/>
  <c r="S123" i="3"/>
  <c r="S124" i="3" s="1"/>
  <c r="S125" i="3" s="1"/>
  <c r="F127" i="3" s="1"/>
  <c r="E104" i="3"/>
  <c r="C9" i="3"/>
  <c r="D12" i="10" s="1"/>
  <c r="U93" i="3" l="1"/>
  <c r="T123" i="3"/>
  <c r="T124" i="3" s="1"/>
  <c r="T125" i="3" s="1"/>
  <c r="E105" i="3"/>
  <c r="J120" i="3"/>
  <c r="J121" i="3" s="1"/>
  <c r="P57" i="8"/>
  <c r="J57" i="8" s="1"/>
  <c r="H57" i="8" s="1"/>
  <c r="E106" i="3" l="1"/>
  <c r="K120" i="3"/>
  <c r="K121" i="3" s="1"/>
  <c r="N57" i="8"/>
  <c r="U123" i="3"/>
  <c r="U124" i="3" s="1"/>
  <c r="U125" i="3" s="1"/>
  <c r="V93" i="3"/>
  <c r="I67" i="8"/>
  <c r="O67" i="8" s="1"/>
  <c r="P58" i="8" l="1"/>
  <c r="J58" i="8" s="1"/>
  <c r="H58" i="8" s="1"/>
  <c r="W93" i="3"/>
  <c r="V123" i="3"/>
  <c r="V124" i="3" s="1"/>
  <c r="V125" i="3" s="1"/>
  <c r="E107" i="3"/>
  <c r="L120" i="3"/>
  <c r="L121" i="3" s="1"/>
  <c r="N58" i="8" l="1"/>
  <c r="P59" i="8" s="1"/>
  <c r="J59" i="8" s="1"/>
  <c r="H59" i="8" s="1"/>
  <c r="X93" i="3"/>
  <c r="W123" i="3"/>
  <c r="W124" i="3" s="1"/>
  <c r="W125" i="3" s="1"/>
  <c r="M120" i="3"/>
  <c r="M121" i="3" s="1"/>
  <c r="E108" i="3"/>
  <c r="N59" i="8" l="1"/>
  <c r="N120" i="3"/>
  <c r="N121" i="3" s="1"/>
  <c r="E109" i="3"/>
  <c r="Y93" i="3"/>
  <c r="X123" i="3"/>
  <c r="X124" i="3" s="1"/>
  <c r="X125" i="3" s="1"/>
  <c r="E110" i="3" l="1"/>
  <c r="O120" i="3"/>
  <c r="O121" i="3" s="1"/>
  <c r="Z93" i="3"/>
  <c r="Y123" i="3"/>
  <c r="Y124" i="3" s="1"/>
  <c r="Y125" i="3" s="1"/>
  <c r="P60" i="8"/>
  <c r="J60" i="8" s="1"/>
  <c r="Z123" i="3" l="1"/>
  <c r="Z124" i="3" s="1"/>
  <c r="Z125" i="3" s="1"/>
  <c r="AA93" i="3"/>
  <c r="N60" i="8"/>
  <c r="I61" i="8"/>
  <c r="O61" i="8" s="1"/>
  <c r="H60" i="8"/>
  <c r="E111" i="3"/>
  <c r="P120" i="3"/>
  <c r="P121" i="3" s="1"/>
  <c r="P61" i="8" l="1"/>
  <c r="J61" i="8" s="1"/>
  <c r="I62" i="8" s="1"/>
  <c r="O62" i="8" s="1"/>
  <c r="E112" i="3"/>
  <c r="Q120" i="3"/>
  <c r="Q121" i="3" s="1"/>
  <c r="AA123" i="3"/>
  <c r="AA124" i="3" s="1"/>
  <c r="AA125" i="3" s="1"/>
  <c r="AB93" i="3"/>
  <c r="H61" i="8" l="1"/>
  <c r="N61" i="8"/>
  <c r="E113" i="3"/>
  <c r="R120" i="3"/>
  <c r="R121" i="3" s="1"/>
  <c r="AC93" i="3"/>
  <c r="AB123" i="3"/>
  <c r="AB124" i="3" s="1"/>
  <c r="AB125" i="3" s="1"/>
  <c r="P62" i="8"/>
  <c r="J62" i="8" s="1"/>
  <c r="I63" i="8" s="1"/>
  <c r="O63" i="8" s="1"/>
  <c r="O20" i="8" s="1"/>
  <c r="N62" i="8" l="1"/>
  <c r="P63" i="8" s="1"/>
  <c r="J63" i="8" s="1"/>
  <c r="BC120" i="3"/>
  <c r="AT120" i="3"/>
  <c r="AP120" i="3"/>
  <c r="AY120" i="3"/>
  <c r="BP120" i="3"/>
  <c r="BB120" i="3"/>
  <c r="AK120" i="3"/>
  <c r="AQ120" i="3"/>
  <c r="AM120" i="3"/>
  <c r="BN120" i="3"/>
  <c r="BI120" i="3"/>
  <c r="AN120" i="3"/>
  <c r="S120" i="3"/>
  <c r="S121" i="3" s="1"/>
  <c r="W120" i="3"/>
  <c r="W121" i="3" s="1"/>
  <c r="BH120" i="3"/>
  <c r="Z120" i="3"/>
  <c r="Z121" i="3" s="1"/>
  <c r="BK120" i="3"/>
  <c r="AR120" i="3"/>
  <c r="BE120" i="3"/>
  <c r="AW120" i="3"/>
  <c r="AJ120" i="3"/>
  <c r="AX120" i="3"/>
  <c r="BM120" i="3"/>
  <c r="AC120" i="3"/>
  <c r="AC121" i="3" s="1"/>
  <c r="BO120" i="3"/>
  <c r="AI120" i="3"/>
  <c r="X120" i="3"/>
  <c r="X121" i="3" s="1"/>
  <c r="BQ120" i="3"/>
  <c r="AL120" i="3"/>
  <c r="BG120" i="3"/>
  <c r="AO120" i="3"/>
  <c r="AB120" i="3"/>
  <c r="AB121" i="3" s="1"/>
  <c r="V120" i="3"/>
  <c r="V121" i="3" s="1"/>
  <c r="U120" i="3"/>
  <c r="U121" i="3" s="1"/>
  <c r="AZ120" i="3"/>
  <c r="BJ120" i="3"/>
  <c r="AA120" i="3"/>
  <c r="AA121" i="3" s="1"/>
  <c r="AE120" i="3"/>
  <c r="AS120" i="3"/>
  <c r="Y120" i="3"/>
  <c r="Y121" i="3" s="1"/>
  <c r="AG120" i="3"/>
  <c r="T120" i="3"/>
  <c r="T121" i="3" s="1"/>
  <c r="AH120" i="3"/>
  <c r="BF120" i="3"/>
  <c r="BD120" i="3"/>
  <c r="AF120" i="3"/>
  <c r="BL120" i="3"/>
  <c r="AV120" i="3"/>
  <c r="BA120" i="3"/>
  <c r="AD120" i="3"/>
  <c r="AU120" i="3"/>
  <c r="H62" i="8"/>
  <c r="AC123" i="3"/>
  <c r="AC124" i="3" s="1"/>
  <c r="AC125" i="3" s="1"/>
  <c r="AD93" i="3"/>
  <c r="H63" i="8" l="1"/>
  <c r="N63" i="8"/>
  <c r="AD123" i="3"/>
  <c r="AD124" i="3" s="1"/>
  <c r="AD125" i="3" s="1"/>
  <c r="AE93" i="3"/>
  <c r="AD121" i="3"/>
  <c r="AE123" i="3" l="1"/>
  <c r="AE124" i="3" s="1"/>
  <c r="AE125" i="3" s="1"/>
  <c r="AE121" i="3"/>
  <c r="AF93" i="3"/>
  <c r="P64" i="8"/>
  <c r="J64" i="8" s="1"/>
  <c r="H64" i="8" s="1"/>
  <c r="AG93" i="3" l="1"/>
  <c r="AF123" i="3"/>
  <c r="AF124" i="3" s="1"/>
  <c r="AF125" i="3" s="1"/>
  <c r="AF121" i="3"/>
  <c r="N64" i="8"/>
  <c r="P65" i="8" l="1"/>
  <c r="J65" i="8" s="1"/>
  <c r="H65" i="8" s="1"/>
  <c r="AG123" i="3"/>
  <c r="AG124" i="3" s="1"/>
  <c r="AG125" i="3" s="1"/>
  <c r="AG121" i="3"/>
  <c r="AH93" i="3"/>
  <c r="AI93" i="3" l="1"/>
  <c r="AH123" i="3"/>
  <c r="AH124" i="3" s="1"/>
  <c r="AH125" i="3" s="1"/>
  <c r="AH121" i="3"/>
  <c r="N65" i="8"/>
  <c r="P66" i="8" l="1"/>
  <c r="J66" i="8" s="1"/>
  <c r="H66" i="8" s="1"/>
  <c r="AI121" i="3"/>
  <c r="AI123" i="3"/>
  <c r="AI124" i="3" s="1"/>
  <c r="AI125" i="3" s="1"/>
  <c r="AJ93" i="3"/>
  <c r="AJ123" i="3" l="1"/>
  <c r="AJ124" i="3" s="1"/>
  <c r="AJ125" i="3" s="1"/>
  <c r="AK93" i="3"/>
  <c r="AJ121" i="3"/>
  <c r="N66" i="8"/>
  <c r="P67" i="8" l="1"/>
  <c r="J67" i="8" s="1"/>
  <c r="H67" i="8" s="1"/>
  <c r="AK123" i="3"/>
  <c r="AK124" i="3" s="1"/>
  <c r="AK125" i="3" s="1"/>
  <c r="AK121" i="3"/>
  <c r="AL93" i="3"/>
  <c r="AM93" i="3" l="1"/>
  <c r="AL123" i="3"/>
  <c r="AL124" i="3" s="1"/>
  <c r="AL125" i="3" s="1"/>
  <c r="AL121" i="3"/>
  <c r="N67" i="8"/>
  <c r="P68" i="8" l="1"/>
  <c r="J68" i="8" s="1"/>
  <c r="H68" i="8" s="1"/>
  <c r="AN93" i="3"/>
  <c r="AM121" i="3"/>
  <c r="AM123" i="3"/>
  <c r="AM124" i="3" s="1"/>
  <c r="AM125" i="3" s="1"/>
  <c r="N68" i="8" l="1"/>
  <c r="AN123" i="3"/>
  <c r="AN124" i="3" s="1"/>
  <c r="AN125" i="3" s="1"/>
  <c r="AO93" i="3"/>
  <c r="AN121" i="3"/>
  <c r="P69" i="8" l="1"/>
  <c r="J69" i="8" s="1"/>
  <c r="H69" i="8" s="1"/>
  <c r="AP93" i="3"/>
  <c r="AO121" i="3"/>
  <c r="AO123" i="3"/>
  <c r="AO124" i="3" s="1"/>
  <c r="AO125" i="3" s="1"/>
  <c r="N69" i="8" l="1"/>
  <c r="AP123" i="3"/>
  <c r="AP124" i="3" s="1"/>
  <c r="AP125" i="3" s="1"/>
  <c r="AQ93" i="3"/>
  <c r="AP121" i="3"/>
  <c r="AQ123" i="3" l="1"/>
  <c r="AQ124" i="3" s="1"/>
  <c r="AQ125" i="3" s="1"/>
  <c r="AQ121" i="3"/>
  <c r="AR93" i="3"/>
  <c r="P70" i="8"/>
  <c r="J70" i="8" l="1"/>
  <c r="H70" i="8" s="1"/>
  <c r="AS93" i="3"/>
  <c r="AR123" i="3"/>
  <c r="AR124" i="3" s="1"/>
  <c r="AR125" i="3" s="1"/>
  <c r="AR121" i="3"/>
  <c r="N70" i="8"/>
  <c r="P71" i="8" l="1"/>
  <c r="N71" i="8" s="1"/>
  <c r="AS123" i="3"/>
  <c r="AS124" i="3" s="1"/>
  <c r="AS125" i="3" s="1"/>
  <c r="AT93" i="3"/>
  <c r="AS121" i="3"/>
  <c r="P72" i="8" l="1"/>
  <c r="N72" i="8" s="1"/>
  <c r="AT123" i="3"/>
  <c r="AT124" i="3" s="1"/>
  <c r="AT125" i="3" s="1"/>
  <c r="AU93" i="3"/>
  <c r="AT121" i="3"/>
  <c r="J71" i="8"/>
  <c r="H71" i="8" s="1"/>
  <c r="AU121" i="3" l="1"/>
  <c r="AU123" i="3"/>
  <c r="AU124" i="3" s="1"/>
  <c r="AU125" i="3" s="1"/>
  <c r="AV93" i="3"/>
  <c r="P73" i="8"/>
  <c r="J72" i="8"/>
  <c r="H72" i="8" s="1"/>
  <c r="J73" i="8" l="1"/>
  <c r="H73" i="8" s="1"/>
  <c r="AV123" i="3"/>
  <c r="AV124" i="3" s="1"/>
  <c r="AV125" i="3" s="1"/>
  <c r="AV121" i="3"/>
  <c r="AW93" i="3"/>
  <c r="N73" i="8"/>
  <c r="P74" i="8" l="1"/>
  <c r="N74" i="8" s="1"/>
  <c r="AW121" i="3"/>
  <c r="AW123" i="3"/>
  <c r="AW124" i="3" s="1"/>
  <c r="AW125" i="3" s="1"/>
  <c r="AX93" i="3"/>
  <c r="P75" i="8" l="1"/>
  <c r="J75" i="8" s="1"/>
  <c r="AX123" i="3"/>
  <c r="AX124" i="3" s="1"/>
  <c r="AX125" i="3" s="1"/>
  <c r="AX121" i="3"/>
  <c r="AY93" i="3"/>
  <c r="J74" i="8"/>
  <c r="H74" i="8" s="1"/>
  <c r="H75" i="8" l="1"/>
  <c r="N75" i="8"/>
  <c r="AZ93" i="3"/>
  <c r="AY123" i="3"/>
  <c r="AY124" i="3" s="1"/>
  <c r="AY125" i="3" s="1"/>
  <c r="AY121" i="3"/>
  <c r="P76" i="8" l="1"/>
  <c r="N76" i="8" s="1"/>
  <c r="AZ123" i="3"/>
  <c r="AZ124" i="3" s="1"/>
  <c r="AZ125" i="3" s="1"/>
  <c r="BA93" i="3"/>
  <c r="AZ121" i="3"/>
  <c r="P77" i="8" l="1"/>
  <c r="J76" i="8"/>
  <c r="H76" i="8" s="1"/>
  <c r="BA121" i="3"/>
  <c r="BA123" i="3"/>
  <c r="BA124" i="3" s="1"/>
  <c r="BA125" i="3" s="1"/>
  <c r="BB93" i="3"/>
  <c r="J77" i="8" l="1"/>
  <c r="H77" i="8" s="1"/>
  <c r="N77" i="8"/>
  <c r="BB121" i="3"/>
  <c r="BC93" i="3"/>
  <c r="BB123" i="3"/>
  <c r="BB124" i="3" s="1"/>
  <c r="BB125" i="3" s="1"/>
  <c r="P78" i="8" l="1"/>
  <c r="BC123" i="3"/>
  <c r="BC124" i="3" s="1"/>
  <c r="BC125" i="3" s="1"/>
  <c r="BC121" i="3"/>
  <c r="BD93" i="3"/>
  <c r="J78" i="8" l="1"/>
  <c r="H78" i="8" s="1"/>
  <c r="N78" i="8"/>
  <c r="BE93" i="3"/>
  <c r="BD123" i="3"/>
  <c r="BD124" i="3" s="1"/>
  <c r="BD125" i="3" s="1"/>
  <c r="BD121" i="3"/>
  <c r="P79" i="8" l="1"/>
  <c r="BF93" i="3"/>
  <c r="BE121" i="3"/>
  <c r="BE123" i="3"/>
  <c r="BE124" i="3" s="1"/>
  <c r="BE125" i="3" s="1"/>
  <c r="J79" i="8" l="1"/>
  <c r="H79" i="8" s="1"/>
  <c r="N79" i="8"/>
  <c r="BF121" i="3"/>
  <c r="BF123" i="3"/>
  <c r="BF124" i="3" s="1"/>
  <c r="BF125" i="3" s="1"/>
  <c r="BG93" i="3"/>
  <c r="P80" i="8" l="1"/>
  <c r="BG123" i="3"/>
  <c r="BG124" i="3" s="1"/>
  <c r="BG125" i="3" s="1"/>
  <c r="BH93" i="3"/>
  <c r="BG121" i="3"/>
  <c r="J80" i="8" l="1"/>
  <c r="H80" i="8" s="1"/>
  <c r="P20" i="8"/>
  <c r="N80" i="8"/>
  <c r="BH123" i="3"/>
  <c r="BH124" i="3" s="1"/>
  <c r="BH125" i="3" s="1"/>
  <c r="BI93" i="3"/>
  <c r="BH121" i="3"/>
  <c r="R74" i="8" l="1"/>
  <c r="BE84" i="8" s="1"/>
  <c r="Q42" i="8"/>
  <c r="B50" i="9" s="1"/>
  <c r="D50" i="9" s="1"/>
  <c r="R69" i="8"/>
  <c r="AZ84" i="8" s="1"/>
  <c r="Q62" i="8"/>
  <c r="B70" i="9" s="1"/>
  <c r="D70" i="9" s="1"/>
  <c r="R31" i="8"/>
  <c r="N84" i="8" s="1"/>
  <c r="R40" i="8"/>
  <c r="W84" i="8" s="1"/>
  <c r="Q29" i="8"/>
  <c r="B37" i="9" s="1"/>
  <c r="D37" i="9" s="1"/>
  <c r="R53" i="8"/>
  <c r="AJ84" i="8" s="1"/>
  <c r="Q53" i="8"/>
  <c r="B61" i="9" s="1"/>
  <c r="D61" i="9" s="1"/>
  <c r="R45" i="8"/>
  <c r="AB84" i="8" s="1"/>
  <c r="R23" i="8"/>
  <c r="F84" i="8" s="1"/>
  <c r="R48" i="8"/>
  <c r="AE84" i="8" s="1"/>
  <c r="R57" i="8"/>
  <c r="AN84" i="8" s="1"/>
  <c r="Q59" i="8"/>
  <c r="B67" i="9" s="1"/>
  <c r="D67" i="9" s="1"/>
  <c r="R35" i="8"/>
  <c r="R84" i="8" s="1"/>
  <c r="R26" i="8"/>
  <c r="I84" i="8" s="1"/>
  <c r="Q52" i="8"/>
  <c r="B60" i="9" s="1"/>
  <c r="D60" i="9" s="1"/>
  <c r="R37" i="8"/>
  <c r="T84" i="8" s="1"/>
  <c r="Q32" i="8"/>
  <c r="B40" i="9" s="1"/>
  <c r="D40" i="9" s="1"/>
  <c r="Q54" i="8"/>
  <c r="B62" i="9" s="1"/>
  <c r="D62" i="9" s="1"/>
  <c r="Q36" i="8"/>
  <c r="B44" i="9" s="1"/>
  <c r="D44" i="9" s="1"/>
  <c r="R36" i="8"/>
  <c r="S84" i="8" s="1"/>
  <c r="Q50" i="8"/>
  <c r="B58" i="9" s="1"/>
  <c r="D58" i="9" s="1"/>
  <c r="Q65" i="8"/>
  <c r="B73" i="9" s="1"/>
  <c r="D73" i="9" s="1"/>
  <c r="Q45" i="8"/>
  <c r="B53" i="9" s="1"/>
  <c r="D53" i="9" s="1"/>
  <c r="Q41" i="8"/>
  <c r="B49" i="9" s="1"/>
  <c r="D49" i="9" s="1"/>
  <c r="Q51" i="8"/>
  <c r="B59" i="9" s="1"/>
  <c r="D59" i="9" s="1"/>
  <c r="R71" i="8"/>
  <c r="BB84" i="8" s="1"/>
  <c r="Q73" i="8"/>
  <c r="B81" i="9" s="1"/>
  <c r="D81" i="9" s="1"/>
  <c r="Q74" i="8"/>
  <c r="B82" i="9" s="1"/>
  <c r="D82" i="9" s="1"/>
  <c r="R47" i="8"/>
  <c r="AD84" i="8" s="1"/>
  <c r="Q35" i="8"/>
  <c r="B43" i="9" s="1"/>
  <c r="D43" i="9" s="1"/>
  <c r="Q27" i="8"/>
  <c r="B35" i="9" s="1"/>
  <c r="D35" i="9" s="1"/>
  <c r="R25" i="8"/>
  <c r="H84" i="8" s="1"/>
  <c r="R34" i="8"/>
  <c r="Q84" i="8" s="1"/>
  <c r="Q21" i="8"/>
  <c r="Q69" i="8"/>
  <c r="B77" i="9" s="1"/>
  <c r="D77" i="9" s="1"/>
  <c r="R68" i="8"/>
  <c r="AY84" i="8" s="1"/>
  <c r="Q34" i="8"/>
  <c r="B42" i="9" s="1"/>
  <c r="D42" i="9" s="1"/>
  <c r="Q23" i="8"/>
  <c r="B31" i="9" s="1"/>
  <c r="D31" i="9" s="1"/>
  <c r="Q44" i="8"/>
  <c r="B52" i="9" s="1"/>
  <c r="D52" i="9" s="1"/>
  <c r="R28" i="8"/>
  <c r="K84" i="8" s="1"/>
  <c r="R56" i="8"/>
  <c r="AM84" i="8" s="1"/>
  <c r="Q48" i="8"/>
  <c r="B56" i="9" s="1"/>
  <c r="D56" i="9" s="1"/>
  <c r="R39" i="8"/>
  <c r="V84" i="8" s="1"/>
  <c r="R60" i="8"/>
  <c r="AQ84" i="8" s="1"/>
  <c r="Q55" i="8"/>
  <c r="B63" i="9" s="1"/>
  <c r="D63" i="9" s="1"/>
  <c r="R61" i="8"/>
  <c r="AR84" i="8" s="1"/>
  <c r="R67" i="8"/>
  <c r="AX84" i="8" s="1"/>
  <c r="R24" i="8"/>
  <c r="G84" i="8" s="1"/>
  <c r="R29" i="8"/>
  <c r="L84" i="8" s="1"/>
  <c r="R62" i="8"/>
  <c r="AS84" i="8" s="1"/>
  <c r="Q58" i="8"/>
  <c r="B66" i="9" s="1"/>
  <c r="D66" i="9" s="1"/>
  <c r="R64" i="8"/>
  <c r="AU84" i="8" s="1"/>
  <c r="Q60" i="8"/>
  <c r="B68" i="9" s="1"/>
  <c r="D68" i="9" s="1"/>
  <c r="Q71" i="8"/>
  <c r="B79" i="9" s="1"/>
  <c r="D79" i="9" s="1"/>
  <c r="R73" i="8"/>
  <c r="BD84" i="8" s="1"/>
  <c r="Q26" i="8"/>
  <c r="B34" i="9" s="1"/>
  <c r="D34" i="9" s="1"/>
  <c r="R41" i="8"/>
  <c r="X84" i="8" s="1"/>
  <c r="Q30" i="8"/>
  <c r="B38" i="9" s="1"/>
  <c r="D38" i="9" s="1"/>
  <c r="R59" i="8"/>
  <c r="AP84" i="8" s="1"/>
  <c r="R32" i="8"/>
  <c r="O84" i="8" s="1"/>
  <c r="Q39" i="8"/>
  <c r="B47" i="9" s="1"/>
  <c r="D47" i="9" s="1"/>
  <c r="Q75" i="8"/>
  <c r="B83" i="9" s="1"/>
  <c r="D83" i="9" s="1"/>
  <c r="Q47" i="8"/>
  <c r="B55" i="9" s="1"/>
  <c r="D55" i="9" s="1"/>
  <c r="R42" i="8"/>
  <c r="Y84" i="8" s="1"/>
  <c r="R65" i="8"/>
  <c r="AV84" i="8" s="1"/>
  <c r="R33" i="8"/>
  <c r="P84" i="8" s="1"/>
  <c r="R49" i="8"/>
  <c r="AF84" i="8" s="1"/>
  <c r="Q56" i="8"/>
  <c r="B64" i="9" s="1"/>
  <c r="D64" i="9" s="1"/>
  <c r="Q63" i="8"/>
  <c r="B71" i="9" s="1"/>
  <c r="D71" i="9" s="1"/>
  <c r="Q25" i="8"/>
  <c r="B33" i="9" s="1"/>
  <c r="D33" i="9" s="1"/>
  <c r="Q33" i="8"/>
  <c r="B41" i="9" s="1"/>
  <c r="D41" i="9" s="1"/>
  <c r="Q38" i="8"/>
  <c r="B46" i="9" s="1"/>
  <c r="D46" i="9" s="1"/>
  <c r="Q31" i="8"/>
  <c r="B39" i="9" s="1"/>
  <c r="D39" i="9" s="1"/>
  <c r="Q28" i="8"/>
  <c r="B36" i="9" s="1"/>
  <c r="D36" i="9" s="1"/>
  <c r="R55" i="8"/>
  <c r="AL84" i="8" s="1"/>
  <c r="Q64" i="8"/>
  <c r="B72" i="9" s="1"/>
  <c r="D72" i="9" s="1"/>
  <c r="Q61" i="8"/>
  <c r="B69" i="9" s="1"/>
  <c r="D69" i="9" s="1"/>
  <c r="R52" i="8"/>
  <c r="AI84" i="8" s="1"/>
  <c r="R70" i="8"/>
  <c r="BA84" i="8" s="1"/>
  <c r="Q72" i="8"/>
  <c r="B80" i="9" s="1"/>
  <c r="D80" i="9" s="1"/>
  <c r="R54" i="8"/>
  <c r="AK84" i="8" s="1"/>
  <c r="Q68" i="8"/>
  <c r="B76" i="9" s="1"/>
  <c r="D76" i="9" s="1"/>
  <c r="R22" i="8"/>
  <c r="E84" i="8" s="1"/>
  <c r="Q67" i="8"/>
  <c r="B75" i="9" s="1"/>
  <c r="D75" i="9" s="1"/>
  <c r="R43" i="8"/>
  <c r="Z84" i="8" s="1"/>
  <c r="R75" i="8"/>
  <c r="BF84" i="8" s="1"/>
  <c r="Q46" i="8"/>
  <c r="B54" i="9" s="1"/>
  <c r="D54" i="9" s="1"/>
  <c r="R44" i="8"/>
  <c r="AA84" i="8" s="1"/>
  <c r="R66" i="8"/>
  <c r="AW84" i="8" s="1"/>
  <c r="Q37" i="8"/>
  <c r="B45" i="9" s="1"/>
  <c r="D45" i="9" s="1"/>
  <c r="Q22" i="8"/>
  <c r="B30" i="9" s="1"/>
  <c r="D30" i="9" s="1"/>
  <c r="R51" i="8"/>
  <c r="AH84" i="8" s="1"/>
  <c r="R30" i="8"/>
  <c r="M84" i="8" s="1"/>
  <c r="R21" i="8"/>
  <c r="R58" i="8"/>
  <c r="AO84" i="8" s="1"/>
  <c r="R38" i="8"/>
  <c r="U84" i="8" s="1"/>
  <c r="Q49" i="8"/>
  <c r="B57" i="9" s="1"/>
  <c r="D57" i="9" s="1"/>
  <c r="Q40" i="8"/>
  <c r="B48" i="9" s="1"/>
  <c r="D48" i="9" s="1"/>
  <c r="Q57" i="8"/>
  <c r="B65" i="9" s="1"/>
  <c r="D65" i="9" s="1"/>
  <c r="R50" i="8"/>
  <c r="AG84" i="8" s="1"/>
  <c r="R63" i="8"/>
  <c r="AT84" i="8" s="1"/>
  <c r="Q43" i="8"/>
  <c r="B51" i="9" s="1"/>
  <c r="D51" i="9" s="1"/>
  <c r="Q24" i="8"/>
  <c r="B32" i="9" s="1"/>
  <c r="D32" i="9" s="1"/>
  <c r="R46" i="8"/>
  <c r="AC84" i="8" s="1"/>
  <c r="Q66" i="8"/>
  <c r="B74" i="9" s="1"/>
  <c r="D74" i="9" s="1"/>
  <c r="R27" i="8"/>
  <c r="J84" i="8" s="1"/>
  <c r="Q70" i="8"/>
  <c r="B78" i="9" s="1"/>
  <c r="D78" i="9" s="1"/>
  <c r="R72" i="8"/>
  <c r="BC84" i="8" s="1"/>
  <c r="R76" i="8"/>
  <c r="BG84" i="8" s="1"/>
  <c r="Q76" i="8"/>
  <c r="B84" i="9" s="1"/>
  <c r="D84" i="9" s="1"/>
  <c r="R77" i="8"/>
  <c r="BH84" i="8" s="1"/>
  <c r="Q77" i="8"/>
  <c r="B85" i="9" s="1"/>
  <c r="D85" i="9" s="1"/>
  <c r="Q78" i="8"/>
  <c r="B86" i="9" s="1"/>
  <c r="D86" i="9" s="1"/>
  <c r="R78" i="8"/>
  <c r="BI84" i="8" s="1"/>
  <c r="Q79" i="8"/>
  <c r="B87" i="9" s="1"/>
  <c r="D87" i="9" s="1"/>
  <c r="R79" i="8"/>
  <c r="BJ84" i="8" s="1"/>
  <c r="R80" i="8"/>
  <c r="BK84" i="8" s="1"/>
  <c r="Q80" i="8"/>
  <c r="B88" i="9" s="1"/>
  <c r="D88" i="9" s="1"/>
  <c r="BI121" i="3"/>
  <c r="BJ93" i="3"/>
  <c r="BI123" i="3"/>
  <c r="BI124" i="3" s="1"/>
  <c r="BI125" i="3" s="1"/>
  <c r="E32" i="9" l="1"/>
  <c r="M92" i="9"/>
  <c r="AT92" i="9"/>
  <c r="E65" i="9"/>
  <c r="E30" i="9"/>
  <c r="K92" i="9"/>
  <c r="BQ92" i="9"/>
  <c r="E88" i="9"/>
  <c r="BM92" i="9"/>
  <c r="E84" i="9"/>
  <c r="AF92" i="9"/>
  <c r="E51" i="9"/>
  <c r="AC92" i="9"/>
  <c r="E48" i="9"/>
  <c r="R20" i="8"/>
  <c r="D84" i="8"/>
  <c r="E45" i="9"/>
  <c r="Z92" i="9"/>
  <c r="BE92" i="9"/>
  <c r="E76" i="9"/>
  <c r="Q92" i="9"/>
  <c r="E36" i="9"/>
  <c r="E33" i="9"/>
  <c r="N92" i="9"/>
  <c r="BL92" i="9"/>
  <c r="E83" i="9"/>
  <c r="S92" i="9"/>
  <c r="E38" i="9"/>
  <c r="E79" i="9"/>
  <c r="BH92" i="9"/>
  <c r="AK92" i="9"/>
  <c r="E56" i="9"/>
  <c r="E31" i="9"/>
  <c r="L92" i="9"/>
  <c r="B29" i="9"/>
  <c r="Q20" i="8"/>
  <c r="E43" i="9"/>
  <c r="X92" i="9"/>
  <c r="BB92" i="9"/>
  <c r="E73" i="9"/>
  <c r="AQ92" i="9"/>
  <c r="E62" i="9"/>
  <c r="E70" i="9"/>
  <c r="AY92" i="9"/>
  <c r="E69" i="9"/>
  <c r="AX92" i="9"/>
  <c r="E39" i="9"/>
  <c r="T92" i="9"/>
  <c r="AZ92" i="9"/>
  <c r="E71" i="9"/>
  <c r="E47" i="9"/>
  <c r="AB92" i="9"/>
  <c r="E68" i="9"/>
  <c r="AW92" i="9"/>
  <c r="E63" i="9"/>
  <c r="AR92" i="9"/>
  <c r="W92" i="9"/>
  <c r="E42" i="9"/>
  <c r="AN92" i="9"/>
  <c r="E59" i="9"/>
  <c r="E58" i="9"/>
  <c r="AM92" i="9"/>
  <c r="U92" i="9"/>
  <c r="E40" i="9"/>
  <c r="R92" i="9"/>
  <c r="E37" i="9"/>
  <c r="E86" i="9"/>
  <c r="BO92" i="9"/>
  <c r="E74" i="9"/>
  <c r="BC92" i="9"/>
  <c r="E57" i="9"/>
  <c r="AL92" i="9"/>
  <c r="E85" i="9"/>
  <c r="BN92" i="9"/>
  <c r="BD92" i="9"/>
  <c r="E75" i="9"/>
  <c r="E80" i="9"/>
  <c r="BI92" i="9"/>
  <c r="BA92" i="9"/>
  <c r="E72" i="9"/>
  <c r="E46" i="9"/>
  <c r="AA92" i="9"/>
  <c r="E64" i="9"/>
  <c r="AS92" i="9"/>
  <c r="O92" i="9"/>
  <c r="E34" i="9"/>
  <c r="BK92" i="9"/>
  <c r="E82" i="9"/>
  <c r="AD92" i="9"/>
  <c r="E49" i="9"/>
  <c r="E67" i="9"/>
  <c r="AV92" i="9"/>
  <c r="E50" i="9"/>
  <c r="AE92" i="9"/>
  <c r="E87" i="9"/>
  <c r="BP92" i="9"/>
  <c r="E78" i="9"/>
  <c r="BG92" i="9"/>
  <c r="E54" i="9"/>
  <c r="AI92" i="9"/>
  <c r="E41" i="9"/>
  <c r="V92" i="9"/>
  <c r="AJ92" i="9"/>
  <c r="E55" i="9"/>
  <c r="E66" i="9"/>
  <c r="AU92" i="9"/>
  <c r="AG92" i="9"/>
  <c r="E52" i="9"/>
  <c r="BF92" i="9"/>
  <c r="E77" i="9"/>
  <c r="P92" i="9"/>
  <c r="E35" i="9"/>
  <c r="BJ92" i="9"/>
  <c r="E81" i="9"/>
  <c r="E53" i="9"/>
  <c r="AH92" i="9"/>
  <c r="E44" i="9"/>
  <c r="Y92" i="9"/>
  <c r="E60" i="9"/>
  <c r="AO92" i="9"/>
  <c r="AP92" i="9"/>
  <c r="E61" i="9"/>
  <c r="BJ123" i="3"/>
  <c r="BJ124" i="3" s="1"/>
  <c r="BJ125" i="3" s="1"/>
  <c r="BJ121" i="3"/>
  <c r="BK93" i="3"/>
  <c r="L35" i="9" l="1"/>
  <c r="K35" i="9"/>
  <c r="J35" i="9"/>
  <c r="O35" i="9"/>
  <c r="N35" i="9"/>
  <c r="M35" i="9"/>
  <c r="P35" i="9"/>
  <c r="L52" i="9"/>
  <c r="N52" i="9"/>
  <c r="U52" i="9"/>
  <c r="O52" i="9"/>
  <c r="AB52" i="9"/>
  <c r="Z52" i="9"/>
  <c r="AG52" i="9"/>
  <c r="R52" i="9"/>
  <c r="AA52" i="9"/>
  <c r="Q52" i="9"/>
  <c r="P52" i="9"/>
  <c r="AF52" i="9"/>
  <c r="T52" i="9"/>
  <c r="V52" i="9"/>
  <c r="AD52" i="9"/>
  <c r="K52" i="9"/>
  <c r="X52" i="9"/>
  <c r="AE52" i="9"/>
  <c r="J52" i="9"/>
  <c r="M52" i="9"/>
  <c r="AC52" i="9"/>
  <c r="S52" i="9"/>
  <c r="Y52" i="9"/>
  <c r="W52" i="9"/>
  <c r="AH55" i="9"/>
  <c r="L55" i="9"/>
  <c r="Q55" i="9"/>
  <c r="AG55" i="9"/>
  <c r="P55" i="9"/>
  <c r="S55" i="9"/>
  <c r="U55" i="9"/>
  <c r="X55" i="9"/>
  <c r="T55" i="9"/>
  <c r="Y55" i="9"/>
  <c r="AI55" i="9"/>
  <c r="AD55" i="9"/>
  <c r="M55" i="9"/>
  <c r="AC55" i="9"/>
  <c r="AB55" i="9"/>
  <c r="K55" i="9"/>
  <c r="J55" i="9"/>
  <c r="W55" i="9"/>
  <c r="N55" i="9"/>
  <c r="V55" i="9"/>
  <c r="AE55" i="9"/>
  <c r="AA55" i="9"/>
  <c r="AF55" i="9"/>
  <c r="R55" i="9"/>
  <c r="Z55" i="9"/>
  <c r="O55" i="9"/>
  <c r="AJ55" i="9"/>
  <c r="AB82" i="9"/>
  <c r="AY82" i="9"/>
  <c r="AJ82" i="9"/>
  <c r="AE82" i="9"/>
  <c r="T82" i="9"/>
  <c r="AI82" i="9"/>
  <c r="BB82" i="9"/>
  <c r="AX82" i="9"/>
  <c r="AW82" i="9"/>
  <c r="BG82" i="9"/>
  <c r="Z82" i="9"/>
  <c r="S82" i="9"/>
  <c r="R82" i="9"/>
  <c r="O82" i="9"/>
  <c r="BH82" i="9"/>
  <c r="BF82" i="9"/>
  <c r="AT82" i="9"/>
  <c r="BE82" i="9"/>
  <c r="Y82" i="9"/>
  <c r="AS82" i="9"/>
  <c r="AV82" i="9"/>
  <c r="AM82" i="9"/>
  <c r="Q82" i="9"/>
  <c r="AL82" i="9"/>
  <c r="BC82" i="9"/>
  <c r="AO82" i="9"/>
  <c r="V82" i="9"/>
  <c r="P82" i="9"/>
  <c r="U82" i="9"/>
  <c r="AD82" i="9"/>
  <c r="L82" i="9"/>
  <c r="AZ82" i="9"/>
  <c r="AF82" i="9"/>
  <c r="AG82" i="9"/>
  <c r="AN82" i="9"/>
  <c r="X82" i="9"/>
  <c r="K82" i="9"/>
  <c r="BA82" i="9"/>
  <c r="AR82" i="9"/>
  <c r="BJ82" i="9"/>
  <c r="BD82" i="9"/>
  <c r="AH82" i="9"/>
  <c r="J82" i="9"/>
  <c r="N82" i="9"/>
  <c r="BI82" i="9"/>
  <c r="AU82" i="9"/>
  <c r="W82" i="9"/>
  <c r="AP82" i="9"/>
  <c r="AQ82" i="9"/>
  <c r="AA82" i="9"/>
  <c r="BK82" i="9"/>
  <c r="M82" i="9"/>
  <c r="AK82" i="9"/>
  <c r="AC82" i="9"/>
  <c r="P72" i="9"/>
  <c r="V72" i="9"/>
  <c r="O72" i="9"/>
  <c r="AA72" i="9"/>
  <c r="AB72" i="9"/>
  <c r="AQ72" i="9"/>
  <c r="T72" i="9"/>
  <c r="AM72" i="9"/>
  <c r="AW72" i="9"/>
  <c r="AC72" i="9"/>
  <c r="AN72" i="9"/>
  <c r="U72" i="9"/>
  <c r="AZ72" i="9"/>
  <c r="AF72" i="9"/>
  <c r="AO72" i="9"/>
  <c r="AV72" i="9"/>
  <c r="AR72" i="9"/>
  <c r="AS72" i="9"/>
  <c r="AH72" i="9"/>
  <c r="AL72" i="9"/>
  <c r="AY72" i="9"/>
  <c r="S72" i="9"/>
  <c r="AT72" i="9"/>
  <c r="AI72" i="9"/>
  <c r="AE72" i="9"/>
  <c r="AP72" i="9"/>
  <c r="AD72" i="9"/>
  <c r="N72" i="9"/>
  <c r="J72" i="9"/>
  <c r="M72" i="9"/>
  <c r="AX72" i="9"/>
  <c r="X72" i="9"/>
  <c r="L72" i="9"/>
  <c r="AJ72" i="9"/>
  <c r="W72" i="9"/>
  <c r="AU72" i="9"/>
  <c r="Z72" i="9"/>
  <c r="Q72" i="9"/>
  <c r="AG72" i="9"/>
  <c r="BA72" i="9"/>
  <c r="AK72" i="9"/>
  <c r="R72" i="9"/>
  <c r="K72" i="9"/>
  <c r="Y72" i="9"/>
  <c r="R75" i="9"/>
  <c r="AI75" i="9"/>
  <c r="AJ75" i="9"/>
  <c r="AO75" i="9"/>
  <c r="AP75" i="9"/>
  <c r="AX75" i="9"/>
  <c r="S75" i="9"/>
  <c r="Q75" i="9"/>
  <c r="Z75" i="9"/>
  <c r="BB75" i="9"/>
  <c r="AH75" i="9"/>
  <c r="W75" i="9"/>
  <c r="AV75" i="9"/>
  <c r="BA75" i="9"/>
  <c r="U75" i="9"/>
  <c r="AQ75" i="9"/>
  <c r="BC75" i="9"/>
  <c r="X75" i="9"/>
  <c r="O75" i="9"/>
  <c r="L75" i="9"/>
  <c r="AG75" i="9"/>
  <c r="AB75" i="9"/>
  <c r="AK75" i="9"/>
  <c r="AZ75" i="9"/>
  <c r="AR75" i="9"/>
  <c r="AT75" i="9"/>
  <c r="AC75" i="9"/>
  <c r="AU75" i="9"/>
  <c r="AN75" i="9"/>
  <c r="AL75" i="9"/>
  <c r="V75" i="9"/>
  <c r="M75" i="9"/>
  <c r="P75" i="9"/>
  <c r="AM75" i="9"/>
  <c r="BD75" i="9"/>
  <c r="AW75" i="9"/>
  <c r="AY75" i="9"/>
  <c r="AD75" i="9"/>
  <c r="Y75" i="9"/>
  <c r="AE75" i="9"/>
  <c r="K75" i="9"/>
  <c r="J75" i="9"/>
  <c r="T75" i="9"/>
  <c r="AS75" i="9"/>
  <c r="N75" i="9"/>
  <c r="AF75" i="9"/>
  <c r="AA75" i="9"/>
  <c r="K40" i="9"/>
  <c r="P40" i="9"/>
  <c r="U40" i="9"/>
  <c r="O40" i="9"/>
  <c r="N40" i="9"/>
  <c r="Q40" i="9"/>
  <c r="T40" i="9"/>
  <c r="L40" i="9"/>
  <c r="J40" i="9"/>
  <c r="M40" i="9"/>
  <c r="S40" i="9"/>
  <c r="R40" i="9"/>
  <c r="Y59" i="9"/>
  <c r="AD59" i="9"/>
  <c r="AI59" i="9"/>
  <c r="W59" i="9"/>
  <c r="X59" i="9"/>
  <c r="T59" i="9"/>
  <c r="AB59" i="9"/>
  <c r="AL59" i="9"/>
  <c r="V59" i="9"/>
  <c r="J59" i="9"/>
  <c r="AG59" i="9"/>
  <c r="Q59" i="9"/>
  <c r="O59" i="9"/>
  <c r="S59" i="9"/>
  <c r="AM59" i="9"/>
  <c r="AE59" i="9"/>
  <c r="AK59" i="9"/>
  <c r="L59" i="9"/>
  <c r="P59" i="9"/>
  <c r="R59" i="9"/>
  <c r="AH59" i="9"/>
  <c r="AA59" i="9"/>
  <c r="M59" i="9"/>
  <c r="AF59" i="9"/>
  <c r="AN59" i="9"/>
  <c r="K59" i="9"/>
  <c r="Z59" i="9"/>
  <c r="AC59" i="9"/>
  <c r="AJ59" i="9"/>
  <c r="U59" i="9"/>
  <c r="N59" i="9"/>
  <c r="AU73" i="9"/>
  <c r="AI73" i="9"/>
  <c r="AS73" i="9"/>
  <c r="AF73" i="9"/>
  <c r="AV73" i="9"/>
  <c r="AL73" i="9"/>
  <c r="AE73" i="9"/>
  <c r="S73" i="9"/>
  <c r="X73" i="9"/>
  <c r="AN73" i="9"/>
  <c r="U73" i="9"/>
  <c r="V73" i="9"/>
  <c r="T73" i="9"/>
  <c r="J73" i="9"/>
  <c r="O73" i="9"/>
  <c r="AG73" i="9"/>
  <c r="AP73" i="9"/>
  <c r="Z73" i="9"/>
  <c r="AO73" i="9"/>
  <c r="Y73" i="9"/>
  <c r="AJ73" i="9"/>
  <c r="W73" i="9"/>
  <c r="AB73" i="9"/>
  <c r="AZ73" i="9"/>
  <c r="Q73" i="9"/>
  <c r="P73" i="9"/>
  <c r="BB73" i="9"/>
  <c r="AC73" i="9"/>
  <c r="AD73" i="9"/>
  <c r="K73" i="9"/>
  <c r="AK73" i="9"/>
  <c r="AA73" i="9"/>
  <c r="AT73" i="9"/>
  <c r="AQ73" i="9"/>
  <c r="AX73" i="9"/>
  <c r="L73" i="9"/>
  <c r="AR73" i="9"/>
  <c r="AH73" i="9"/>
  <c r="AW73" i="9"/>
  <c r="BA73" i="9"/>
  <c r="AM73" i="9"/>
  <c r="R73" i="9"/>
  <c r="AY73" i="9"/>
  <c r="M73" i="9"/>
  <c r="N73" i="9"/>
  <c r="AC56" i="9"/>
  <c r="AK56" i="9"/>
  <c r="X56" i="9"/>
  <c r="Q56" i="9"/>
  <c r="J56" i="9"/>
  <c r="L56" i="9"/>
  <c r="AI56" i="9"/>
  <c r="AD56" i="9"/>
  <c r="O56" i="9"/>
  <c r="T56" i="9"/>
  <c r="AB56" i="9"/>
  <c r="V56" i="9"/>
  <c r="AE56" i="9"/>
  <c r="U56" i="9"/>
  <c r="W56" i="9"/>
  <c r="R56" i="9"/>
  <c r="N56" i="9"/>
  <c r="S56" i="9"/>
  <c r="Z56" i="9"/>
  <c r="AH56" i="9"/>
  <c r="AF56" i="9"/>
  <c r="K56" i="9"/>
  <c r="AJ56" i="9"/>
  <c r="AG56" i="9"/>
  <c r="P56" i="9"/>
  <c r="M56" i="9"/>
  <c r="AA56" i="9"/>
  <c r="Y56" i="9"/>
  <c r="J38" i="9"/>
  <c r="P38" i="9"/>
  <c r="M38" i="9"/>
  <c r="R38" i="9"/>
  <c r="K38" i="9"/>
  <c r="L38" i="9"/>
  <c r="Q38" i="9"/>
  <c r="N38" i="9"/>
  <c r="O38" i="9"/>
  <c r="S38" i="9"/>
  <c r="K76" i="9"/>
  <c r="AP76" i="9"/>
  <c r="X76" i="9"/>
  <c r="R76" i="9"/>
  <c r="AW76" i="9"/>
  <c r="L76" i="9"/>
  <c r="N76" i="9"/>
  <c r="BB76" i="9"/>
  <c r="BE76" i="9"/>
  <c r="AE76" i="9"/>
  <c r="S76" i="9"/>
  <c r="Z76" i="9"/>
  <c r="V76" i="9"/>
  <c r="BA76" i="9"/>
  <c r="AU76" i="9"/>
  <c r="AZ76" i="9"/>
  <c r="J76" i="9"/>
  <c r="AN76" i="9"/>
  <c r="AV76" i="9"/>
  <c r="P76" i="9"/>
  <c r="AM76" i="9"/>
  <c r="AF76" i="9"/>
  <c r="AJ76" i="9"/>
  <c r="U76" i="9"/>
  <c r="M76" i="9"/>
  <c r="AD76" i="9"/>
  <c r="BD76" i="9"/>
  <c r="AA76" i="9"/>
  <c r="O76" i="9"/>
  <c r="Q76" i="9"/>
  <c r="AS76" i="9"/>
  <c r="AQ76" i="9"/>
  <c r="W76" i="9"/>
  <c r="AC76" i="9"/>
  <c r="Y76" i="9"/>
  <c r="AK76" i="9"/>
  <c r="T76" i="9"/>
  <c r="BC76" i="9"/>
  <c r="AX76" i="9"/>
  <c r="AL76" i="9"/>
  <c r="AY76" i="9"/>
  <c r="AO76" i="9"/>
  <c r="AT76" i="9"/>
  <c r="AH76" i="9"/>
  <c r="AI76" i="9"/>
  <c r="AB76" i="9"/>
  <c r="AG76" i="9"/>
  <c r="AR76" i="9"/>
  <c r="AF51" i="9"/>
  <c r="T51" i="9"/>
  <c r="O51" i="9"/>
  <c r="AA51" i="9"/>
  <c r="V51" i="9"/>
  <c r="Y51" i="9"/>
  <c r="X51" i="9"/>
  <c r="R51" i="9"/>
  <c r="U51" i="9"/>
  <c r="L51" i="9"/>
  <c r="K51" i="9"/>
  <c r="AC51" i="9"/>
  <c r="AE51" i="9"/>
  <c r="P51" i="9"/>
  <c r="AB51" i="9"/>
  <c r="J51" i="9"/>
  <c r="S51" i="9"/>
  <c r="Z51" i="9"/>
  <c r="Q51" i="9"/>
  <c r="N51" i="9"/>
  <c r="W51" i="9"/>
  <c r="AD51" i="9"/>
  <c r="M51" i="9"/>
  <c r="BI88" i="9"/>
  <c r="BP88" i="9"/>
  <c r="AE88" i="9"/>
  <c r="AV88" i="9"/>
  <c r="Y88" i="9"/>
  <c r="BF88" i="9"/>
  <c r="U88" i="9"/>
  <c r="AP88" i="9"/>
  <c r="AM88" i="9"/>
  <c r="AC88" i="9"/>
  <c r="Z88" i="9"/>
  <c r="X88" i="9"/>
  <c r="L88" i="9"/>
  <c r="V88" i="9"/>
  <c r="AO88" i="9"/>
  <c r="AW88" i="9"/>
  <c r="W88" i="9"/>
  <c r="BN88" i="9"/>
  <c r="AU88" i="9"/>
  <c r="AH88" i="9"/>
  <c r="BA88" i="9"/>
  <c r="K88" i="9"/>
  <c r="AF88" i="9"/>
  <c r="S88" i="9"/>
  <c r="O88" i="9"/>
  <c r="BO88" i="9"/>
  <c r="BE88" i="9"/>
  <c r="AK88" i="9"/>
  <c r="AY88" i="9"/>
  <c r="AD88" i="9"/>
  <c r="AN88" i="9"/>
  <c r="T88" i="9"/>
  <c r="AJ88" i="9"/>
  <c r="BG88" i="9"/>
  <c r="BH88" i="9"/>
  <c r="BL88" i="9"/>
  <c r="AL88" i="9"/>
  <c r="BJ88" i="9"/>
  <c r="BM88" i="9"/>
  <c r="BQ88" i="9"/>
  <c r="BQ90" i="9" s="1"/>
  <c r="N88" i="9"/>
  <c r="BC88" i="9"/>
  <c r="J88" i="9"/>
  <c r="M88" i="9"/>
  <c r="BB88" i="9"/>
  <c r="AI88" i="9"/>
  <c r="AG88" i="9"/>
  <c r="AR88" i="9"/>
  <c r="AB88" i="9"/>
  <c r="BK88" i="9"/>
  <c r="AA88" i="9"/>
  <c r="P88" i="9"/>
  <c r="AZ88" i="9"/>
  <c r="AS88" i="9"/>
  <c r="BD88" i="9"/>
  <c r="AQ88" i="9"/>
  <c r="AX88" i="9"/>
  <c r="Q88" i="9"/>
  <c r="AT88" i="9"/>
  <c r="R88" i="9"/>
  <c r="AK65" i="9"/>
  <c r="U65" i="9"/>
  <c r="AJ65" i="9"/>
  <c r="O65" i="9"/>
  <c r="AD65" i="9"/>
  <c r="AG65" i="9"/>
  <c r="AL65" i="9"/>
  <c r="Y65" i="9"/>
  <c r="AN65" i="9"/>
  <c r="AA65" i="9"/>
  <c r="AS65" i="9"/>
  <c r="AC65" i="9"/>
  <c r="AF65" i="9"/>
  <c r="L65" i="9"/>
  <c r="K65" i="9"/>
  <c r="R65" i="9"/>
  <c r="Q65" i="9"/>
  <c r="AH65" i="9"/>
  <c r="P65" i="9"/>
  <c r="AE65" i="9"/>
  <c r="AB65" i="9"/>
  <c r="AQ65" i="9"/>
  <c r="AO65" i="9"/>
  <c r="V65" i="9"/>
  <c r="W65" i="9"/>
  <c r="X65" i="9"/>
  <c r="AT65" i="9"/>
  <c r="AI65" i="9"/>
  <c r="N65" i="9"/>
  <c r="AR65" i="9"/>
  <c r="J65" i="9"/>
  <c r="AP65" i="9"/>
  <c r="S65" i="9"/>
  <c r="Z65" i="9"/>
  <c r="M65" i="9"/>
  <c r="AM65" i="9"/>
  <c r="T65" i="9"/>
  <c r="AN60" i="9"/>
  <c r="AO60" i="9"/>
  <c r="J60" i="9"/>
  <c r="W60" i="9"/>
  <c r="T60" i="9"/>
  <c r="AK60" i="9"/>
  <c r="AB60" i="9"/>
  <c r="AI60" i="9"/>
  <c r="Z60" i="9"/>
  <c r="U60" i="9"/>
  <c r="K60" i="9"/>
  <c r="AE60" i="9"/>
  <c r="Y60" i="9"/>
  <c r="AC60" i="9"/>
  <c r="AF60" i="9"/>
  <c r="AD60" i="9"/>
  <c r="Q60" i="9"/>
  <c r="L60" i="9"/>
  <c r="AJ60" i="9"/>
  <c r="AM60" i="9"/>
  <c r="N60" i="9"/>
  <c r="S60" i="9"/>
  <c r="M60" i="9"/>
  <c r="AH60" i="9"/>
  <c r="R60" i="9"/>
  <c r="AG60" i="9"/>
  <c r="AA60" i="9"/>
  <c r="X60" i="9"/>
  <c r="O60" i="9"/>
  <c r="V60" i="9"/>
  <c r="P60" i="9"/>
  <c r="AL60" i="9"/>
  <c r="N67" i="9"/>
  <c r="AA67" i="9"/>
  <c r="O67" i="9"/>
  <c r="AO67" i="9"/>
  <c r="AF67" i="9"/>
  <c r="L67" i="9"/>
  <c r="AS67" i="9"/>
  <c r="Q67" i="9"/>
  <c r="M67" i="9"/>
  <c r="AI67" i="9"/>
  <c r="T67" i="9"/>
  <c r="J67" i="9"/>
  <c r="P67" i="9"/>
  <c r="AT67" i="9"/>
  <c r="U67" i="9"/>
  <c r="Z67" i="9"/>
  <c r="AC67" i="9"/>
  <c r="AR67" i="9"/>
  <c r="AP67" i="9"/>
  <c r="AU67" i="9"/>
  <c r="AD67" i="9"/>
  <c r="AK67" i="9"/>
  <c r="AQ67" i="9"/>
  <c r="X67" i="9"/>
  <c r="R67" i="9"/>
  <c r="AV67" i="9"/>
  <c r="S67" i="9"/>
  <c r="AE67" i="9"/>
  <c r="AM67" i="9"/>
  <c r="Y67" i="9"/>
  <c r="V67" i="9"/>
  <c r="AJ67" i="9"/>
  <c r="AL67" i="9"/>
  <c r="AG67" i="9"/>
  <c r="K67" i="9"/>
  <c r="AN67" i="9"/>
  <c r="W67" i="9"/>
  <c r="AB67" i="9"/>
  <c r="AH67" i="9"/>
  <c r="Y64" i="9"/>
  <c r="J64" i="9"/>
  <c r="N64" i="9"/>
  <c r="AQ64" i="9"/>
  <c r="AE64" i="9"/>
  <c r="O64" i="9"/>
  <c r="AN64" i="9"/>
  <c r="X64" i="9"/>
  <c r="K64" i="9"/>
  <c r="AR64" i="9"/>
  <c r="AI64" i="9"/>
  <c r="L64" i="9"/>
  <c r="V64" i="9"/>
  <c r="Q64" i="9"/>
  <c r="AD64" i="9"/>
  <c r="AK64" i="9"/>
  <c r="R64" i="9"/>
  <c r="W64" i="9"/>
  <c r="M64" i="9"/>
  <c r="U64" i="9"/>
  <c r="AC64" i="9"/>
  <c r="AM64" i="9"/>
  <c r="AL64" i="9"/>
  <c r="AO64" i="9"/>
  <c r="Z64" i="9"/>
  <c r="AB64" i="9"/>
  <c r="AP64" i="9"/>
  <c r="S64" i="9"/>
  <c r="AF64" i="9"/>
  <c r="T64" i="9"/>
  <c r="AG64" i="9"/>
  <c r="P64" i="9"/>
  <c r="AH64" i="9"/>
  <c r="AS64" i="9"/>
  <c r="AA64" i="9"/>
  <c r="AJ64" i="9"/>
  <c r="T57" i="9"/>
  <c r="AG57" i="9"/>
  <c r="V57" i="9"/>
  <c r="AH57" i="9"/>
  <c r="AB57" i="9"/>
  <c r="M57" i="9"/>
  <c r="Q57" i="9"/>
  <c r="J57" i="9"/>
  <c r="AL57" i="9"/>
  <c r="AI57" i="9"/>
  <c r="Z57" i="9"/>
  <c r="AJ57" i="9"/>
  <c r="AD57" i="9"/>
  <c r="K57" i="9"/>
  <c r="R57" i="9"/>
  <c r="X57" i="9"/>
  <c r="N57" i="9"/>
  <c r="Y57" i="9"/>
  <c r="P57" i="9"/>
  <c r="AE57" i="9"/>
  <c r="AC57" i="9"/>
  <c r="O57" i="9"/>
  <c r="AK57" i="9"/>
  <c r="L57" i="9"/>
  <c r="U57" i="9"/>
  <c r="AF57" i="9"/>
  <c r="AA57" i="9"/>
  <c r="S57" i="9"/>
  <c r="W57" i="9"/>
  <c r="BH86" i="9"/>
  <c r="BF86" i="9"/>
  <c r="AF86" i="9"/>
  <c r="K86" i="9"/>
  <c r="BD86" i="9"/>
  <c r="J86" i="9"/>
  <c r="BN86" i="9"/>
  <c r="AK86" i="9"/>
  <c r="AQ86" i="9"/>
  <c r="AD86" i="9"/>
  <c r="Y86" i="9"/>
  <c r="BA86" i="9"/>
  <c r="AI86" i="9"/>
  <c r="AZ86" i="9"/>
  <c r="S86" i="9"/>
  <c r="AY86" i="9"/>
  <c r="M86" i="9"/>
  <c r="V86" i="9"/>
  <c r="AH86" i="9"/>
  <c r="AT86" i="9"/>
  <c r="AW86" i="9"/>
  <c r="AP86" i="9"/>
  <c r="Q86" i="9"/>
  <c r="AC86" i="9"/>
  <c r="AJ86" i="9"/>
  <c r="BB86" i="9"/>
  <c r="N86" i="9"/>
  <c r="P86" i="9"/>
  <c r="AN86" i="9"/>
  <c r="T86" i="9"/>
  <c r="BG86" i="9"/>
  <c r="R86" i="9"/>
  <c r="AU86" i="9"/>
  <c r="AV86" i="9"/>
  <c r="BO86" i="9"/>
  <c r="BM86" i="9"/>
  <c r="AR86" i="9"/>
  <c r="W86" i="9"/>
  <c r="BK86" i="9"/>
  <c r="U86" i="9"/>
  <c r="AO86" i="9"/>
  <c r="AL86" i="9"/>
  <c r="BE86" i="9"/>
  <c r="L86" i="9"/>
  <c r="X86" i="9"/>
  <c r="AX86" i="9"/>
  <c r="BL86" i="9"/>
  <c r="AM86" i="9"/>
  <c r="AG86" i="9"/>
  <c r="O86" i="9"/>
  <c r="AS86" i="9"/>
  <c r="BC86" i="9"/>
  <c r="BJ86" i="9"/>
  <c r="AB86" i="9"/>
  <c r="AE86" i="9"/>
  <c r="AA86" i="9"/>
  <c r="BI86" i="9"/>
  <c r="Z86" i="9"/>
  <c r="V63" i="9"/>
  <c r="M63" i="9"/>
  <c r="L63" i="9"/>
  <c r="S63" i="9"/>
  <c r="AR63" i="9"/>
  <c r="AK63" i="9"/>
  <c r="AD63" i="9"/>
  <c r="W63" i="9"/>
  <c r="AP63" i="9"/>
  <c r="R63" i="9"/>
  <c r="AG63" i="9"/>
  <c r="AI63" i="9"/>
  <c r="X63" i="9"/>
  <c r="U63" i="9"/>
  <c r="O63" i="9"/>
  <c r="AJ63" i="9"/>
  <c r="P63" i="9"/>
  <c r="AQ63" i="9"/>
  <c r="N63" i="9"/>
  <c r="J63" i="9"/>
  <c r="AL63" i="9"/>
  <c r="AO63" i="9"/>
  <c r="Q63" i="9"/>
  <c r="AC63" i="9"/>
  <c r="Y63" i="9"/>
  <c r="AA63" i="9"/>
  <c r="AN63" i="9"/>
  <c r="Z63" i="9"/>
  <c r="AH63" i="9"/>
  <c r="AE63" i="9"/>
  <c r="AF63" i="9"/>
  <c r="T63" i="9"/>
  <c r="AB63" i="9"/>
  <c r="AM63" i="9"/>
  <c r="K63" i="9"/>
  <c r="Z47" i="9"/>
  <c r="Y47" i="9"/>
  <c r="T47" i="9"/>
  <c r="AA47" i="9"/>
  <c r="AB47" i="9"/>
  <c r="Q47" i="9"/>
  <c r="R47" i="9"/>
  <c r="U47" i="9"/>
  <c r="M47" i="9"/>
  <c r="L47" i="9"/>
  <c r="W47" i="9"/>
  <c r="K47" i="9"/>
  <c r="V47" i="9"/>
  <c r="S47" i="9"/>
  <c r="J47" i="9"/>
  <c r="N47" i="9"/>
  <c r="O47" i="9"/>
  <c r="P47" i="9"/>
  <c r="X47" i="9"/>
  <c r="K39" i="9"/>
  <c r="L39" i="9"/>
  <c r="M39" i="9"/>
  <c r="Q39" i="9"/>
  <c r="N39" i="9"/>
  <c r="O39" i="9"/>
  <c r="T39" i="9"/>
  <c r="P39" i="9"/>
  <c r="J39" i="9"/>
  <c r="R39" i="9"/>
  <c r="S39" i="9"/>
  <c r="AN70" i="9"/>
  <c r="T70" i="9"/>
  <c r="AV70" i="9"/>
  <c r="M70" i="9"/>
  <c r="Z70" i="9"/>
  <c r="AS70" i="9"/>
  <c r="AA70" i="9"/>
  <c r="AJ70" i="9"/>
  <c r="V70" i="9"/>
  <c r="O70" i="9"/>
  <c r="AD70" i="9"/>
  <c r="AU70" i="9"/>
  <c r="AM70" i="9"/>
  <c r="L70" i="9"/>
  <c r="AW70" i="9"/>
  <c r="AB70" i="9"/>
  <c r="AL70" i="9"/>
  <c r="AX70" i="9"/>
  <c r="AQ70" i="9"/>
  <c r="AP70" i="9"/>
  <c r="AK70" i="9"/>
  <c r="S70" i="9"/>
  <c r="AG70" i="9"/>
  <c r="Q70" i="9"/>
  <c r="AC70" i="9"/>
  <c r="AO70" i="9"/>
  <c r="R70" i="9"/>
  <c r="AT70" i="9"/>
  <c r="X70" i="9"/>
  <c r="AE70" i="9"/>
  <c r="Y70" i="9"/>
  <c r="AR70" i="9"/>
  <c r="AF70" i="9"/>
  <c r="J70" i="9"/>
  <c r="AY70" i="9"/>
  <c r="N70" i="9"/>
  <c r="P70" i="9"/>
  <c r="W70" i="9"/>
  <c r="U70" i="9"/>
  <c r="K70" i="9"/>
  <c r="AH70" i="9"/>
  <c r="AI70" i="9"/>
  <c r="B28" i="9"/>
  <c r="D29" i="9"/>
  <c r="L33" i="9"/>
  <c r="K33" i="9"/>
  <c r="M33" i="9"/>
  <c r="J33" i="9"/>
  <c r="N33" i="9"/>
  <c r="BA87" i="9"/>
  <c r="U87" i="9"/>
  <c r="AB87" i="9"/>
  <c r="V87" i="9"/>
  <c r="AW87" i="9"/>
  <c r="BH87" i="9"/>
  <c r="Q87" i="9"/>
  <c r="BD87" i="9"/>
  <c r="AI87" i="9"/>
  <c r="N87" i="9"/>
  <c r="AR87" i="9"/>
  <c r="BL87" i="9"/>
  <c r="AG87" i="9"/>
  <c r="AA87" i="9"/>
  <c r="BN87" i="9"/>
  <c r="AL87" i="9"/>
  <c r="BB87" i="9"/>
  <c r="AZ87" i="9"/>
  <c r="AO87" i="9"/>
  <c r="M87" i="9"/>
  <c r="AS87" i="9"/>
  <c r="BI87" i="9"/>
  <c r="AV87" i="9"/>
  <c r="AQ87" i="9"/>
  <c r="AK87" i="9"/>
  <c r="K87" i="9"/>
  <c r="BP87" i="9"/>
  <c r="BP90" i="9" s="1"/>
  <c r="BK87" i="9"/>
  <c r="AY87" i="9"/>
  <c r="AD87" i="9"/>
  <c r="R87" i="9"/>
  <c r="T87" i="9"/>
  <c r="AX87" i="9"/>
  <c r="X87" i="9"/>
  <c r="Z87" i="9"/>
  <c r="BM87" i="9"/>
  <c r="L87" i="9"/>
  <c r="AH87" i="9"/>
  <c r="P87" i="9"/>
  <c r="AU87" i="9"/>
  <c r="AJ87" i="9"/>
  <c r="AF87" i="9"/>
  <c r="AT87" i="9"/>
  <c r="S87" i="9"/>
  <c r="BJ87" i="9"/>
  <c r="AM87" i="9"/>
  <c r="AE87" i="9"/>
  <c r="BF87" i="9"/>
  <c r="BG87" i="9"/>
  <c r="W87" i="9"/>
  <c r="BC87" i="9"/>
  <c r="AP87" i="9"/>
  <c r="O87" i="9"/>
  <c r="BO87" i="9"/>
  <c r="AC87" i="9"/>
  <c r="AN87" i="9"/>
  <c r="Y87" i="9"/>
  <c r="BE87" i="9"/>
  <c r="J87" i="9"/>
  <c r="AN61" i="9"/>
  <c r="AK61" i="9"/>
  <c r="V61" i="9"/>
  <c r="AG61" i="9"/>
  <c r="S61" i="9"/>
  <c r="U61" i="9"/>
  <c r="M61" i="9"/>
  <c r="AJ61" i="9"/>
  <c r="P61" i="9"/>
  <c r="AE61" i="9"/>
  <c r="AB61" i="9"/>
  <c r="X61" i="9"/>
  <c r="O61" i="9"/>
  <c r="Z61" i="9"/>
  <c r="N61" i="9"/>
  <c r="Y61" i="9"/>
  <c r="AI61" i="9"/>
  <c r="AC61" i="9"/>
  <c r="Q61" i="9"/>
  <c r="AM61" i="9"/>
  <c r="T61" i="9"/>
  <c r="AP61" i="9"/>
  <c r="K61" i="9"/>
  <c r="AO61" i="9"/>
  <c r="AF61" i="9"/>
  <c r="AH61" i="9"/>
  <c r="AD61" i="9"/>
  <c r="AA61" i="9"/>
  <c r="J61" i="9"/>
  <c r="L61" i="9"/>
  <c r="AL61" i="9"/>
  <c r="W61" i="9"/>
  <c r="R61" i="9"/>
  <c r="P81" i="9"/>
  <c r="W81" i="9"/>
  <c r="AG81" i="9"/>
  <c r="AB81" i="9"/>
  <c r="BJ81" i="9"/>
  <c r="AT81" i="9"/>
  <c r="AP81" i="9"/>
  <c r="AW81" i="9"/>
  <c r="T81" i="9"/>
  <c r="AH81" i="9"/>
  <c r="M81" i="9"/>
  <c r="AC81" i="9"/>
  <c r="BA81" i="9"/>
  <c r="AD81" i="9"/>
  <c r="BF81" i="9"/>
  <c r="AJ81" i="9"/>
  <c r="N81" i="9"/>
  <c r="AO81" i="9"/>
  <c r="S81" i="9"/>
  <c r="AL81" i="9"/>
  <c r="AX81" i="9"/>
  <c r="AM81" i="9"/>
  <c r="AS81" i="9"/>
  <c r="AN81" i="9"/>
  <c r="AQ81" i="9"/>
  <c r="O81" i="9"/>
  <c r="K81" i="9"/>
  <c r="V81" i="9"/>
  <c r="R81" i="9"/>
  <c r="AF81" i="9"/>
  <c r="BI81" i="9"/>
  <c r="Z81" i="9"/>
  <c r="BC81" i="9"/>
  <c r="AU81" i="9"/>
  <c r="BB81" i="9"/>
  <c r="BG81" i="9"/>
  <c r="AK81" i="9"/>
  <c r="AV81" i="9"/>
  <c r="BH81" i="9"/>
  <c r="AI81" i="9"/>
  <c r="J81" i="9"/>
  <c r="AZ81" i="9"/>
  <c r="X81" i="9"/>
  <c r="AA81" i="9"/>
  <c r="AE81" i="9"/>
  <c r="BD81" i="9"/>
  <c r="Y81" i="9"/>
  <c r="BE81" i="9"/>
  <c r="AR81" i="9"/>
  <c r="U81" i="9"/>
  <c r="L81" i="9"/>
  <c r="Q81" i="9"/>
  <c r="AY81" i="9"/>
  <c r="AV77" i="9"/>
  <c r="U77" i="9"/>
  <c r="AD77" i="9"/>
  <c r="Z77" i="9"/>
  <c r="AJ77" i="9"/>
  <c r="T77" i="9"/>
  <c r="AW77" i="9"/>
  <c r="Y77" i="9"/>
  <c r="BA77" i="9"/>
  <c r="AN77" i="9"/>
  <c r="AB77" i="9"/>
  <c r="AX77" i="9"/>
  <c r="AL77" i="9"/>
  <c r="AE77" i="9"/>
  <c r="AS77" i="9"/>
  <c r="N77" i="9"/>
  <c r="BC77" i="9"/>
  <c r="AQ77" i="9"/>
  <c r="AY77" i="9"/>
  <c r="AI77" i="9"/>
  <c r="R77" i="9"/>
  <c r="AU77" i="9"/>
  <c r="BB77" i="9"/>
  <c r="AA77" i="9"/>
  <c r="AO77" i="9"/>
  <c r="J77" i="9"/>
  <c r="BD77" i="9"/>
  <c r="AH77" i="9"/>
  <c r="BF77" i="9"/>
  <c r="AR77" i="9"/>
  <c r="AF77" i="9"/>
  <c r="X77" i="9"/>
  <c r="AZ77" i="9"/>
  <c r="V77" i="9"/>
  <c r="BE77" i="9"/>
  <c r="S77" i="9"/>
  <c r="O77" i="9"/>
  <c r="AK77" i="9"/>
  <c r="W77" i="9"/>
  <c r="AM77" i="9"/>
  <c r="Q77" i="9"/>
  <c r="K77" i="9"/>
  <c r="AT77" i="9"/>
  <c r="L77" i="9"/>
  <c r="P77" i="9"/>
  <c r="M77" i="9"/>
  <c r="AP77" i="9"/>
  <c r="AC77" i="9"/>
  <c r="AG77" i="9"/>
  <c r="S49" i="9"/>
  <c r="AD49" i="9"/>
  <c r="T49" i="9"/>
  <c r="AA49" i="9"/>
  <c r="P49" i="9"/>
  <c r="M49" i="9"/>
  <c r="Y49" i="9"/>
  <c r="O49" i="9"/>
  <c r="Z49" i="9"/>
  <c r="AC49" i="9"/>
  <c r="N49" i="9"/>
  <c r="R49" i="9"/>
  <c r="L49" i="9"/>
  <c r="J49" i="9"/>
  <c r="U49" i="9"/>
  <c r="W49" i="9"/>
  <c r="K49" i="9"/>
  <c r="Q49" i="9"/>
  <c r="AB49" i="9"/>
  <c r="V49" i="9"/>
  <c r="X49" i="9"/>
  <c r="N34" i="9"/>
  <c r="O34" i="9"/>
  <c r="L34" i="9"/>
  <c r="K34" i="9"/>
  <c r="J34" i="9"/>
  <c r="M34" i="9"/>
  <c r="Q37" i="9"/>
  <c r="R37" i="9"/>
  <c r="N37" i="9"/>
  <c r="P37" i="9"/>
  <c r="L37" i="9"/>
  <c r="O37" i="9"/>
  <c r="K37" i="9"/>
  <c r="M37" i="9"/>
  <c r="J37" i="9"/>
  <c r="W42" i="9"/>
  <c r="M42" i="9"/>
  <c r="P42" i="9"/>
  <c r="K42" i="9"/>
  <c r="S42" i="9"/>
  <c r="L42" i="9"/>
  <c r="T42" i="9"/>
  <c r="Q42" i="9"/>
  <c r="O42" i="9"/>
  <c r="U42" i="9"/>
  <c r="J42" i="9"/>
  <c r="R42" i="9"/>
  <c r="N42" i="9"/>
  <c r="V42" i="9"/>
  <c r="Y71" i="9"/>
  <c r="AI71" i="9"/>
  <c r="AP71" i="9"/>
  <c r="AE71" i="9"/>
  <c r="Q71" i="9"/>
  <c r="U71" i="9"/>
  <c r="AH71" i="9"/>
  <c r="AN71" i="9"/>
  <c r="AR71" i="9"/>
  <c r="AF71" i="9"/>
  <c r="AY71" i="9"/>
  <c r="AW71" i="9"/>
  <c r="V71" i="9"/>
  <c r="J71" i="9"/>
  <c r="X71" i="9"/>
  <c r="AB71" i="9"/>
  <c r="AC71" i="9"/>
  <c r="R71" i="9"/>
  <c r="P71" i="9"/>
  <c r="AT71" i="9"/>
  <c r="N71" i="9"/>
  <c r="AD71" i="9"/>
  <c r="T71" i="9"/>
  <c r="L71" i="9"/>
  <c r="AG71" i="9"/>
  <c r="AA71" i="9"/>
  <c r="AK71" i="9"/>
  <c r="W71" i="9"/>
  <c r="AV71" i="9"/>
  <c r="Z71" i="9"/>
  <c r="AS71" i="9"/>
  <c r="AL71" i="9"/>
  <c r="M71" i="9"/>
  <c r="S71" i="9"/>
  <c r="AX71" i="9"/>
  <c r="K71" i="9"/>
  <c r="AO71" i="9"/>
  <c r="AZ71" i="9"/>
  <c r="AU71" i="9"/>
  <c r="O71" i="9"/>
  <c r="AQ71" i="9"/>
  <c r="AM71" i="9"/>
  <c r="AJ71" i="9"/>
  <c r="S62" i="9"/>
  <c r="T62" i="9"/>
  <c r="AQ62" i="9"/>
  <c r="X62" i="9"/>
  <c r="AG62" i="9"/>
  <c r="P62" i="9"/>
  <c r="AE62" i="9"/>
  <c r="AM62" i="9"/>
  <c r="AK62" i="9"/>
  <c r="Y62" i="9"/>
  <c r="AN62" i="9"/>
  <c r="M62" i="9"/>
  <c r="O62" i="9"/>
  <c r="AL62" i="9"/>
  <c r="AF62" i="9"/>
  <c r="Q62" i="9"/>
  <c r="Z62" i="9"/>
  <c r="W62" i="9"/>
  <c r="AJ62" i="9"/>
  <c r="AI62" i="9"/>
  <c r="L62" i="9"/>
  <c r="AD62" i="9"/>
  <c r="R62" i="9"/>
  <c r="AO62" i="9"/>
  <c r="N62" i="9"/>
  <c r="U62" i="9"/>
  <c r="AB62" i="9"/>
  <c r="V62" i="9"/>
  <c r="K62" i="9"/>
  <c r="AH62" i="9"/>
  <c r="AA62" i="9"/>
  <c r="AP62" i="9"/>
  <c r="J62" i="9"/>
  <c r="AC62" i="9"/>
  <c r="AP83" i="9"/>
  <c r="BA83" i="9"/>
  <c r="Z83" i="9"/>
  <c r="Q83" i="9"/>
  <c r="AB83" i="9"/>
  <c r="BK83" i="9"/>
  <c r="O83" i="9"/>
  <c r="BF83" i="9"/>
  <c r="BJ83" i="9"/>
  <c r="Y83" i="9"/>
  <c r="AL83" i="9"/>
  <c r="P83" i="9"/>
  <c r="AY83" i="9"/>
  <c r="AH83" i="9"/>
  <c r="BC83" i="9"/>
  <c r="BL83" i="9"/>
  <c r="AS83" i="9"/>
  <c r="AW83" i="9"/>
  <c r="M83" i="9"/>
  <c r="AJ83" i="9"/>
  <c r="AX83" i="9"/>
  <c r="V83" i="9"/>
  <c r="AE83" i="9"/>
  <c r="R83" i="9"/>
  <c r="BI83" i="9"/>
  <c r="AK83" i="9"/>
  <c r="AO83" i="9"/>
  <c r="L83" i="9"/>
  <c r="W83" i="9"/>
  <c r="BD83" i="9"/>
  <c r="AN83" i="9"/>
  <c r="BG83" i="9"/>
  <c r="AV83" i="9"/>
  <c r="BH83" i="9"/>
  <c r="AM83" i="9"/>
  <c r="AT83" i="9"/>
  <c r="J83" i="9"/>
  <c r="AR83" i="9"/>
  <c r="AQ83" i="9"/>
  <c r="S83" i="9"/>
  <c r="AF83" i="9"/>
  <c r="U83" i="9"/>
  <c r="BE83" i="9"/>
  <c r="T83" i="9"/>
  <c r="X83" i="9"/>
  <c r="AU83" i="9"/>
  <c r="AC83" i="9"/>
  <c r="N83" i="9"/>
  <c r="BB83" i="9"/>
  <c r="AZ83" i="9"/>
  <c r="AI83" i="9"/>
  <c r="AA83" i="9"/>
  <c r="AG83" i="9"/>
  <c r="AD83" i="9"/>
  <c r="K83" i="9"/>
  <c r="P36" i="9"/>
  <c r="J36" i="9"/>
  <c r="L36" i="9"/>
  <c r="O36" i="9"/>
  <c r="K36" i="9"/>
  <c r="M36" i="9"/>
  <c r="Q36" i="9"/>
  <c r="N36" i="9"/>
  <c r="X48" i="9"/>
  <c r="J48" i="9"/>
  <c r="W48" i="9"/>
  <c r="M48" i="9"/>
  <c r="L48" i="9"/>
  <c r="U48" i="9"/>
  <c r="P48" i="9"/>
  <c r="K48" i="9"/>
  <c r="AB48" i="9"/>
  <c r="V48" i="9"/>
  <c r="S48" i="9"/>
  <c r="T48" i="9"/>
  <c r="Z48" i="9"/>
  <c r="AC48" i="9"/>
  <c r="R48" i="9"/>
  <c r="O48" i="9"/>
  <c r="Y48" i="9"/>
  <c r="AA48" i="9"/>
  <c r="N48" i="9"/>
  <c r="Q48" i="9"/>
  <c r="AP84" i="9"/>
  <c r="BB84" i="9"/>
  <c r="BK84" i="9"/>
  <c r="P84" i="9"/>
  <c r="AB84" i="9"/>
  <c r="AT84" i="9"/>
  <c r="AI84" i="9"/>
  <c r="J84" i="9"/>
  <c r="AH84" i="9"/>
  <c r="BA84" i="9"/>
  <c r="BE84" i="9"/>
  <c r="AU84" i="9"/>
  <c r="AF84" i="9"/>
  <c r="AD84" i="9"/>
  <c r="AA84" i="9"/>
  <c r="Q84" i="9"/>
  <c r="AS84" i="9"/>
  <c r="BL84" i="9"/>
  <c r="AV84" i="9"/>
  <c r="L84" i="9"/>
  <c r="N84" i="9"/>
  <c r="O84" i="9"/>
  <c r="AJ84" i="9"/>
  <c r="BJ84" i="9"/>
  <c r="AR84" i="9"/>
  <c r="U84" i="9"/>
  <c r="AX84" i="9"/>
  <c r="Y84" i="9"/>
  <c r="AL84" i="9"/>
  <c r="AO84" i="9"/>
  <c r="S84" i="9"/>
  <c r="AE84" i="9"/>
  <c r="Z84" i="9"/>
  <c r="V84" i="9"/>
  <c r="BI84" i="9"/>
  <c r="AG84" i="9"/>
  <c r="AC84" i="9"/>
  <c r="M84" i="9"/>
  <c r="AY84" i="9"/>
  <c r="K84" i="9"/>
  <c r="BC84" i="9"/>
  <c r="AN84" i="9"/>
  <c r="BF84" i="9"/>
  <c r="X84" i="9"/>
  <c r="AQ84" i="9"/>
  <c r="BM84" i="9"/>
  <c r="AK84" i="9"/>
  <c r="R84" i="9"/>
  <c r="AW84" i="9"/>
  <c r="T84" i="9"/>
  <c r="BD84" i="9"/>
  <c r="W84" i="9"/>
  <c r="AM84" i="9"/>
  <c r="AZ84" i="9"/>
  <c r="BH84" i="9"/>
  <c r="BG84" i="9"/>
  <c r="AC53" i="9"/>
  <c r="AE53" i="9"/>
  <c r="J53" i="9"/>
  <c r="S53" i="9"/>
  <c r="W53" i="9"/>
  <c r="AF53" i="9"/>
  <c r="T53" i="9"/>
  <c r="Z53" i="9"/>
  <c r="Y53" i="9"/>
  <c r="AB53" i="9"/>
  <c r="AG53" i="9"/>
  <c r="AH53" i="9"/>
  <c r="U53" i="9"/>
  <c r="AD53" i="9"/>
  <c r="N53" i="9"/>
  <c r="K53" i="9"/>
  <c r="P53" i="9"/>
  <c r="X53" i="9"/>
  <c r="R53" i="9"/>
  <c r="AA53" i="9"/>
  <c r="M53" i="9"/>
  <c r="Q53" i="9"/>
  <c r="O53" i="9"/>
  <c r="L53" i="9"/>
  <c r="V53" i="9"/>
  <c r="W54" i="9"/>
  <c r="X54" i="9"/>
  <c r="O54" i="9"/>
  <c r="P54" i="9"/>
  <c r="N54" i="9"/>
  <c r="T54" i="9"/>
  <c r="Z54" i="9"/>
  <c r="U54" i="9"/>
  <c r="M54" i="9"/>
  <c r="AI54" i="9"/>
  <c r="K54" i="9"/>
  <c r="AE54" i="9"/>
  <c r="L54" i="9"/>
  <c r="Y54" i="9"/>
  <c r="AA54" i="9"/>
  <c r="AG54" i="9"/>
  <c r="V54" i="9"/>
  <c r="AD54" i="9"/>
  <c r="S54" i="9"/>
  <c r="AH54" i="9"/>
  <c r="R54" i="9"/>
  <c r="Q54" i="9"/>
  <c r="J54" i="9"/>
  <c r="AC54" i="9"/>
  <c r="AB54" i="9"/>
  <c r="AF54" i="9"/>
  <c r="S44" i="9"/>
  <c r="Q44" i="9"/>
  <c r="L44" i="9"/>
  <c r="R44" i="9"/>
  <c r="T44" i="9"/>
  <c r="X44" i="9"/>
  <c r="Y44" i="9"/>
  <c r="M44" i="9"/>
  <c r="W44" i="9"/>
  <c r="U44" i="9"/>
  <c r="P44" i="9"/>
  <c r="V44" i="9"/>
  <c r="N44" i="9"/>
  <c r="O44" i="9"/>
  <c r="K44" i="9"/>
  <c r="J44" i="9"/>
  <c r="Y66" i="9"/>
  <c r="AS66" i="9"/>
  <c r="AM66" i="9"/>
  <c r="R66" i="9"/>
  <c r="P66" i="9"/>
  <c r="N66" i="9"/>
  <c r="AA66" i="9"/>
  <c r="J66" i="9"/>
  <c r="AL66" i="9"/>
  <c r="K66" i="9"/>
  <c r="W66" i="9"/>
  <c r="X66" i="9"/>
  <c r="L66" i="9"/>
  <c r="AK66" i="9"/>
  <c r="T66" i="9"/>
  <c r="O66" i="9"/>
  <c r="AE66" i="9"/>
  <c r="AU66" i="9"/>
  <c r="AN66" i="9"/>
  <c r="V66" i="9"/>
  <c r="AI66" i="9"/>
  <c r="S66" i="9"/>
  <c r="AJ66" i="9"/>
  <c r="AP66" i="9"/>
  <c r="AO66" i="9"/>
  <c r="AF66" i="9"/>
  <c r="AT66" i="9"/>
  <c r="U66" i="9"/>
  <c r="AD66" i="9"/>
  <c r="Z66" i="9"/>
  <c r="AC66" i="9"/>
  <c r="AB66" i="9"/>
  <c r="AQ66" i="9"/>
  <c r="Q66" i="9"/>
  <c r="AR66" i="9"/>
  <c r="AG66" i="9"/>
  <c r="AH66" i="9"/>
  <c r="M66" i="9"/>
  <c r="P41" i="9"/>
  <c r="S41" i="9"/>
  <c r="N41" i="9"/>
  <c r="K41" i="9"/>
  <c r="T41" i="9"/>
  <c r="O41" i="9"/>
  <c r="L41" i="9"/>
  <c r="Q41" i="9"/>
  <c r="M41" i="9"/>
  <c r="U41" i="9"/>
  <c r="R41" i="9"/>
  <c r="J41" i="9"/>
  <c r="V41" i="9"/>
  <c r="BA78" i="9"/>
  <c r="Y78" i="9"/>
  <c r="AB78" i="9"/>
  <c r="AD78" i="9"/>
  <c r="AY78" i="9"/>
  <c r="AS78" i="9"/>
  <c r="AP78" i="9"/>
  <c r="M78" i="9"/>
  <c r="Z78" i="9"/>
  <c r="AL78" i="9"/>
  <c r="AC78" i="9"/>
  <c r="S78" i="9"/>
  <c r="W78" i="9"/>
  <c r="AF78" i="9"/>
  <c r="X78" i="9"/>
  <c r="J78" i="9"/>
  <c r="AR78" i="9"/>
  <c r="AH78" i="9"/>
  <c r="BB78" i="9"/>
  <c r="AX78" i="9"/>
  <c r="AV78" i="9"/>
  <c r="AA78" i="9"/>
  <c r="BC78" i="9"/>
  <c r="AQ78" i="9"/>
  <c r="AN78" i="9"/>
  <c r="V78" i="9"/>
  <c r="AO78" i="9"/>
  <c r="AZ78" i="9"/>
  <c r="AG78" i="9"/>
  <c r="K78" i="9"/>
  <c r="BD78" i="9"/>
  <c r="T78" i="9"/>
  <c r="AM78" i="9"/>
  <c r="N78" i="9"/>
  <c r="BF78" i="9"/>
  <c r="BG78" i="9"/>
  <c r="AK78" i="9"/>
  <c r="L78" i="9"/>
  <c r="AU78" i="9"/>
  <c r="AW78" i="9"/>
  <c r="U78" i="9"/>
  <c r="AI78" i="9"/>
  <c r="P78" i="9"/>
  <c r="O78" i="9"/>
  <c r="Q78" i="9"/>
  <c r="AJ78" i="9"/>
  <c r="R78" i="9"/>
  <c r="AE78" i="9"/>
  <c r="BE78" i="9"/>
  <c r="AT78" i="9"/>
  <c r="V50" i="9"/>
  <c r="L50" i="9"/>
  <c r="M50" i="9"/>
  <c r="K50" i="9"/>
  <c r="AB50" i="9"/>
  <c r="X50" i="9"/>
  <c r="AA50" i="9"/>
  <c r="S50" i="9"/>
  <c r="O50" i="9"/>
  <c r="Y50" i="9"/>
  <c r="AD50" i="9"/>
  <c r="P50" i="9"/>
  <c r="N50" i="9"/>
  <c r="T50" i="9"/>
  <c r="R50" i="9"/>
  <c r="J50" i="9"/>
  <c r="U50" i="9"/>
  <c r="AC50" i="9"/>
  <c r="W50" i="9"/>
  <c r="Z50" i="9"/>
  <c r="AE50" i="9"/>
  <c r="Q50" i="9"/>
  <c r="T46" i="9"/>
  <c r="L46" i="9"/>
  <c r="Y46" i="9"/>
  <c r="U46" i="9"/>
  <c r="AA46" i="9"/>
  <c r="P46" i="9"/>
  <c r="Z46" i="9"/>
  <c r="M46" i="9"/>
  <c r="Q46" i="9"/>
  <c r="S46" i="9"/>
  <c r="V46" i="9"/>
  <c r="R46" i="9"/>
  <c r="K46" i="9"/>
  <c r="J46" i="9"/>
  <c r="W46" i="9"/>
  <c r="N46" i="9"/>
  <c r="O46" i="9"/>
  <c r="X46" i="9"/>
  <c r="S80" i="9"/>
  <c r="AR80" i="9"/>
  <c r="AJ80" i="9"/>
  <c r="U80" i="9"/>
  <c r="AM80" i="9"/>
  <c r="Y80" i="9"/>
  <c r="BH80" i="9"/>
  <c r="BB80" i="9"/>
  <c r="AQ80" i="9"/>
  <c r="AA80" i="9"/>
  <c r="N80" i="9"/>
  <c r="BD80" i="9"/>
  <c r="T80" i="9"/>
  <c r="AC80" i="9"/>
  <c r="AV80" i="9"/>
  <c r="L80" i="9"/>
  <c r="AW80" i="9"/>
  <c r="J80" i="9"/>
  <c r="AS80" i="9"/>
  <c r="W80" i="9"/>
  <c r="M80" i="9"/>
  <c r="O80" i="9"/>
  <c r="Z80" i="9"/>
  <c r="V80" i="9"/>
  <c r="K80" i="9"/>
  <c r="AU80" i="9"/>
  <c r="AH80" i="9"/>
  <c r="BE80" i="9"/>
  <c r="P80" i="9"/>
  <c r="AN80" i="9"/>
  <c r="AD80" i="9"/>
  <c r="AT80" i="9"/>
  <c r="AX80" i="9"/>
  <c r="AB80" i="9"/>
  <c r="AL80" i="9"/>
  <c r="AG80" i="9"/>
  <c r="AZ80" i="9"/>
  <c r="AO80" i="9"/>
  <c r="BA80" i="9"/>
  <c r="AP80" i="9"/>
  <c r="X80" i="9"/>
  <c r="AI80" i="9"/>
  <c r="AF80" i="9"/>
  <c r="BG80" i="9"/>
  <c r="BI80" i="9"/>
  <c r="AY80" i="9"/>
  <c r="AE80" i="9"/>
  <c r="AK80" i="9"/>
  <c r="BF80" i="9"/>
  <c r="BC80" i="9"/>
  <c r="Q80" i="9"/>
  <c r="R80" i="9"/>
  <c r="BN85" i="9"/>
  <c r="K85" i="9"/>
  <c r="V85" i="9"/>
  <c r="Z85" i="9"/>
  <c r="BA85" i="9"/>
  <c r="BL85" i="9"/>
  <c r="AK85" i="9"/>
  <c r="AZ85" i="9"/>
  <c r="AQ85" i="9"/>
  <c r="BH85" i="9"/>
  <c r="AF85" i="9"/>
  <c r="AD85" i="9"/>
  <c r="BD85" i="9"/>
  <c r="AM85" i="9"/>
  <c r="AL85" i="9"/>
  <c r="U85" i="9"/>
  <c r="AW85" i="9"/>
  <c r="P85" i="9"/>
  <c r="AT85" i="9"/>
  <c r="AH85" i="9"/>
  <c r="AE85" i="9"/>
  <c r="Y85" i="9"/>
  <c r="BI85" i="9"/>
  <c r="S85" i="9"/>
  <c r="BF85" i="9"/>
  <c r="O85" i="9"/>
  <c r="W85" i="9"/>
  <c r="AB85" i="9"/>
  <c r="AS85" i="9"/>
  <c r="AA85" i="9"/>
  <c r="Q85" i="9"/>
  <c r="AC85" i="9"/>
  <c r="BC85" i="9"/>
  <c r="BE85" i="9"/>
  <c r="BB85" i="9"/>
  <c r="AY85" i="9"/>
  <c r="AP85" i="9"/>
  <c r="J85" i="9"/>
  <c r="AU85" i="9"/>
  <c r="BJ85" i="9"/>
  <c r="X85" i="9"/>
  <c r="BM85" i="9"/>
  <c r="AV85" i="9"/>
  <c r="AN85" i="9"/>
  <c r="N85" i="9"/>
  <c r="L85" i="9"/>
  <c r="T85" i="9"/>
  <c r="AJ85" i="9"/>
  <c r="AG85" i="9"/>
  <c r="M85" i="9"/>
  <c r="BK85" i="9"/>
  <c r="AI85" i="9"/>
  <c r="R85" i="9"/>
  <c r="AO85" i="9"/>
  <c r="BG85" i="9"/>
  <c r="AR85" i="9"/>
  <c r="AX85" i="9"/>
  <c r="Q74" i="9"/>
  <c r="V74" i="9"/>
  <c r="L74" i="9"/>
  <c r="AG74" i="9"/>
  <c r="AZ74" i="9"/>
  <c r="Y74" i="9"/>
  <c r="AM74" i="9"/>
  <c r="K74" i="9"/>
  <c r="AH74" i="9"/>
  <c r="U74" i="9"/>
  <c r="AX74" i="9"/>
  <c r="AO74" i="9"/>
  <c r="BA74" i="9"/>
  <c r="O74" i="9"/>
  <c r="R74" i="9"/>
  <c r="AT74" i="9"/>
  <c r="AD74" i="9"/>
  <c r="AB74" i="9"/>
  <c r="AW74" i="9"/>
  <c r="AV74" i="9"/>
  <c r="AL74" i="9"/>
  <c r="AN74" i="9"/>
  <c r="AI74" i="9"/>
  <c r="W74" i="9"/>
  <c r="AE74" i="9"/>
  <c r="P74" i="9"/>
  <c r="S74" i="9"/>
  <c r="AA74" i="9"/>
  <c r="AP74" i="9"/>
  <c r="AF74" i="9"/>
  <c r="BB74" i="9"/>
  <c r="AY74" i="9"/>
  <c r="BC74" i="9"/>
  <c r="T74" i="9"/>
  <c r="AR74" i="9"/>
  <c r="J74" i="9"/>
  <c r="N74" i="9"/>
  <c r="AU74" i="9"/>
  <c r="M74" i="9"/>
  <c r="X74" i="9"/>
  <c r="AS74" i="9"/>
  <c r="AC74" i="9"/>
  <c r="AQ74" i="9"/>
  <c r="AK74" i="9"/>
  <c r="AJ74" i="9"/>
  <c r="Z74" i="9"/>
  <c r="AH58" i="9"/>
  <c r="Y58" i="9"/>
  <c r="J58" i="9"/>
  <c r="M58" i="9"/>
  <c r="AE58" i="9"/>
  <c r="AB58" i="9"/>
  <c r="AA58" i="9"/>
  <c r="AC58" i="9"/>
  <c r="AG58" i="9"/>
  <c r="AD58" i="9"/>
  <c r="U58" i="9"/>
  <c r="AL58" i="9"/>
  <c r="K58" i="9"/>
  <c r="AJ58" i="9"/>
  <c r="R58" i="9"/>
  <c r="O58" i="9"/>
  <c r="V58" i="9"/>
  <c r="AM58" i="9"/>
  <c r="N58" i="9"/>
  <c r="AI58" i="9"/>
  <c r="AK58" i="9"/>
  <c r="P58" i="9"/>
  <c r="L58" i="9"/>
  <c r="Z58" i="9"/>
  <c r="S58" i="9"/>
  <c r="X58" i="9"/>
  <c r="AF58" i="9"/>
  <c r="W58" i="9"/>
  <c r="Q58" i="9"/>
  <c r="T58" i="9"/>
  <c r="AH68" i="9"/>
  <c r="AJ68" i="9"/>
  <c r="X68" i="9"/>
  <c r="AT68" i="9"/>
  <c r="J68" i="9"/>
  <c r="L68" i="9"/>
  <c r="M68" i="9"/>
  <c r="AU68" i="9"/>
  <c r="AF68" i="9"/>
  <c r="V68" i="9"/>
  <c r="AM68" i="9"/>
  <c r="AL68" i="9"/>
  <c r="AW68" i="9"/>
  <c r="K68" i="9"/>
  <c r="AI68" i="9"/>
  <c r="R68" i="9"/>
  <c r="AE68" i="9"/>
  <c r="AO68" i="9"/>
  <c r="AG68" i="9"/>
  <c r="AS68" i="9"/>
  <c r="AA68" i="9"/>
  <c r="AB68" i="9"/>
  <c r="Q68" i="9"/>
  <c r="S68" i="9"/>
  <c r="AP68" i="9"/>
  <c r="O68" i="9"/>
  <c r="U68" i="9"/>
  <c r="P68" i="9"/>
  <c r="AR68" i="9"/>
  <c r="AK68" i="9"/>
  <c r="AD68" i="9"/>
  <c r="W68" i="9"/>
  <c r="AQ68" i="9"/>
  <c r="AN68" i="9"/>
  <c r="N68" i="9"/>
  <c r="Z68" i="9"/>
  <c r="Y68" i="9"/>
  <c r="T68" i="9"/>
  <c r="AC68" i="9"/>
  <c r="AV68" i="9"/>
  <c r="AL69" i="9"/>
  <c r="AQ69" i="9"/>
  <c r="AE69" i="9"/>
  <c r="AG69" i="9"/>
  <c r="AI69" i="9"/>
  <c r="Y69" i="9"/>
  <c r="R69" i="9"/>
  <c r="N69" i="9"/>
  <c r="L69" i="9"/>
  <c r="AA69" i="9"/>
  <c r="AR69" i="9"/>
  <c r="P69" i="9"/>
  <c r="AB69" i="9"/>
  <c r="T69" i="9"/>
  <c r="X69" i="9"/>
  <c r="AJ69" i="9"/>
  <c r="AV69" i="9"/>
  <c r="AH69" i="9"/>
  <c r="AO69" i="9"/>
  <c r="M69" i="9"/>
  <c r="AN69" i="9"/>
  <c r="Z69" i="9"/>
  <c r="AX69" i="9"/>
  <c r="J69" i="9"/>
  <c r="W69" i="9"/>
  <c r="AC69" i="9"/>
  <c r="AS69" i="9"/>
  <c r="Q69" i="9"/>
  <c r="V69" i="9"/>
  <c r="U69" i="9"/>
  <c r="AW69" i="9"/>
  <c r="O69" i="9"/>
  <c r="AF69" i="9"/>
  <c r="AU69" i="9"/>
  <c r="K69" i="9"/>
  <c r="AK69" i="9"/>
  <c r="S69" i="9"/>
  <c r="AT69" i="9"/>
  <c r="AM69" i="9"/>
  <c r="AP69" i="9"/>
  <c r="AD69" i="9"/>
  <c r="V43" i="9"/>
  <c r="Q43" i="9"/>
  <c r="K43" i="9"/>
  <c r="W43" i="9"/>
  <c r="O43" i="9"/>
  <c r="J43" i="9"/>
  <c r="U43" i="9"/>
  <c r="R43" i="9"/>
  <c r="X43" i="9"/>
  <c r="M43" i="9"/>
  <c r="P43" i="9"/>
  <c r="T43" i="9"/>
  <c r="N43" i="9"/>
  <c r="S43" i="9"/>
  <c r="L43" i="9"/>
  <c r="L31" i="9"/>
  <c r="J31" i="9"/>
  <c r="K31" i="9"/>
  <c r="AZ79" i="9"/>
  <c r="AY79" i="9"/>
  <c r="AS79" i="9"/>
  <c r="AF79" i="9"/>
  <c r="U79" i="9"/>
  <c r="AJ79" i="9"/>
  <c r="AI79" i="9"/>
  <c r="AV79" i="9"/>
  <c r="X79" i="9"/>
  <c r="N79" i="9"/>
  <c r="AO79" i="9"/>
  <c r="AQ79" i="9"/>
  <c r="AA79" i="9"/>
  <c r="Z79" i="9"/>
  <c r="BB79" i="9"/>
  <c r="AB79" i="9"/>
  <c r="AN79" i="9"/>
  <c r="AG79" i="9"/>
  <c r="BC79" i="9"/>
  <c r="P79" i="9"/>
  <c r="W79" i="9"/>
  <c r="AM79" i="9"/>
  <c r="K79" i="9"/>
  <c r="J79" i="9"/>
  <c r="BE79" i="9"/>
  <c r="AL79" i="9"/>
  <c r="BA79" i="9"/>
  <c r="AD79" i="9"/>
  <c r="O79" i="9"/>
  <c r="AK79" i="9"/>
  <c r="V79" i="9"/>
  <c r="AH79" i="9"/>
  <c r="AT79" i="9"/>
  <c r="M79" i="9"/>
  <c r="BG79" i="9"/>
  <c r="AP79" i="9"/>
  <c r="BH79" i="9"/>
  <c r="AC79" i="9"/>
  <c r="BD79" i="9"/>
  <c r="R79" i="9"/>
  <c r="AE79" i="9"/>
  <c r="S79" i="9"/>
  <c r="L79" i="9"/>
  <c r="BF79" i="9"/>
  <c r="AU79" i="9"/>
  <c r="T79" i="9"/>
  <c r="AX79" i="9"/>
  <c r="AR79" i="9"/>
  <c r="AW79" i="9"/>
  <c r="Q79" i="9"/>
  <c r="Y79" i="9"/>
  <c r="S45" i="9"/>
  <c r="P45" i="9"/>
  <c r="K45" i="9"/>
  <c r="L45" i="9"/>
  <c r="W45" i="9"/>
  <c r="O45" i="9"/>
  <c r="V45" i="9"/>
  <c r="Z45" i="9"/>
  <c r="Y45" i="9"/>
  <c r="Q45" i="9"/>
  <c r="U45" i="9"/>
  <c r="M45" i="9"/>
  <c r="N45" i="9"/>
  <c r="R45" i="9"/>
  <c r="J45" i="9"/>
  <c r="T45" i="9"/>
  <c r="X45" i="9"/>
  <c r="J30" i="9"/>
  <c r="K30" i="9"/>
  <c r="J32" i="9"/>
  <c r="M32" i="9"/>
  <c r="K32" i="9"/>
  <c r="L32" i="9"/>
  <c r="BK121" i="3"/>
  <c r="BK123" i="3"/>
  <c r="BK124" i="3" s="1"/>
  <c r="BK125" i="3" s="1"/>
  <c r="BL93" i="3"/>
  <c r="BN90" i="9" l="1"/>
  <c r="BN91" i="9" s="1"/>
  <c r="BH90" i="9"/>
  <c r="H37" i="9"/>
  <c r="K90" i="9"/>
  <c r="K91" i="9" s="1"/>
  <c r="K98" i="9" s="1"/>
  <c r="K100" i="9" s="1"/>
  <c r="H45" i="9"/>
  <c r="BI90" i="9"/>
  <c r="BI91" i="9" s="1"/>
  <c r="H30" i="9"/>
  <c r="H79" i="9"/>
  <c r="H32" i="9"/>
  <c r="Z90" i="9"/>
  <c r="H31" i="9"/>
  <c r="X90" i="9"/>
  <c r="AA90" i="9"/>
  <c r="H66" i="9"/>
  <c r="H44" i="9"/>
  <c r="AI90" i="9"/>
  <c r="H53" i="9"/>
  <c r="Q90" i="9"/>
  <c r="W90" i="9"/>
  <c r="R90" i="9"/>
  <c r="H77" i="9"/>
  <c r="H87" i="9"/>
  <c r="BP91" i="9"/>
  <c r="BP118" i="9"/>
  <c r="BP34" i="10" s="1"/>
  <c r="H33" i="9"/>
  <c r="E29" i="9"/>
  <c r="J29" i="9" s="1"/>
  <c r="J92" i="9"/>
  <c r="T90" i="9"/>
  <c r="AR90" i="9"/>
  <c r="BO90" i="9"/>
  <c r="H57" i="9"/>
  <c r="H60" i="9"/>
  <c r="BQ118" i="9"/>
  <c r="BQ34" i="10" s="1"/>
  <c r="BQ91" i="9"/>
  <c r="H38" i="9"/>
  <c r="H56" i="9"/>
  <c r="H73" i="9"/>
  <c r="AN90" i="9"/>
  <c r="H40" i="9"/>
  <c r="BA90" i="9"/>
  <c r="H55" i="9"/>
  <c r="L90" i="9"/>
  <c r="AW90" i="9"/>
  <c r="H68" i="9"/>
  <c r="H58" i="9"/>
  <c r="BC90" i="9"/>
  <c r="H85" i="9"/>
  <c r="H80" i="9"/>
  <c r="BG90" i="9"/>
  <c r="H78" i="9"/>
  <c r="V90" i="9"/>
  <c r="Y90" i="9"/>
  <c r="BM90" i="9"/>
  <c r="AC90" i="9"/>
  <c r="H48" i="9"/>
  <c r="H36" i="9"/>
  <c r="H83" i="9"/>
  <c r="AQ90" i="9"/>
  <c r="AZ90" i="9"/>
  <c r="H71" i="9"/>
  <c r="BF90" i="9"/>
  <c r="AY90" i="9"/>
  <c r="AB90" i="9"/>
  <c r="H63" i="9"/>
  <c r="H86" i="9"/>
  <c r="AV90" i="9"/>
  <c r="AO90" i="9"/>
  <c r="H65" i="9"/>
  <c r="AT90" i="9"/>
  <c r="H88" i="9"/>
  <c r="BD90" i="9"/>
  <c r="P90" i="9"/>
  <c r="H35" i="9"/>
  <c r="BH91" i="9"/>
  <c r="BH118" i="9"/>
  <c r="BH34" i="10" s="1"/>
  <c r="H69" i="9"/>
  <c r="AM90" i="9"/>
  <c r="H74" i="9"/>
  <c r="BN118" i="9"/>
  <c r="BN34" i="10" s="1"/>
  <c r="BI118" i="9"/>
  <c r="BI34" i="10" s="1"/>
  <c r="AE90" i="9"/>
  <c r="H41" i="9"/>
  <c r="AU90" i="9"/>
  <c r="BL90" i="9"/>
  <c r="H42" i="9"/>
  <c r="O90" i="9"/>
  <c r="H81" i="9"/>
  <c r="BJ90" i="9"/>
  <c r="AP90" i="9"/>
  <c r="H70" i="9"/>
  <c r="H39" i="9"/>
  <c r="AS90" i="9"/>
  <c r="H64" i="9"/>
  <c r="AF90" i="9"/>
  <c r="H76" i="9"/>
  <c r="BE90" i="9"/>
  <c r="U90" i="9"/>
  <c r="H75" i="9"/>
  <c r="AJ90" i="9"/>
  <c r="H52" i="9"/>
  <c r="AG90" i="9"/>
  <c r="M90" i="9"/>
  <c r="H43" i="9"/>
  <c r="AX90" i="9"/>
  <c r="H46" i="9"/>
  <c r="H50" i="9"/>
  <c r="H54" i="9"/>
  <c r="AH90" i="9"/>
  <c r="H84" i="9"/>
  <c r="H62" i="9"/>
  <c r="H34" i="9"/>
  <c r="H49" i="9"/>
  <c r="AD90" i="9"/>
  <c r="H61" i="9"/>
  <c r="N90" i="9"/>
  <c r="H47" i="9"/>
  <c r="AL90" i="9"/>
  <c r="H67" i="9"/>
  <c r="H51" i="9"/>
  <c r="S90" i="9"/>
  <c r="AK90" i="9"/>
  <c r="BB90" i="9"/>
  <c r="H59" i="9"/>
  <c r="H72" i="9"/>
  <c r="BK90" i="9"/>
  <c r="H82" i="9"/>
  <c r="BL121" i="3"/>
  <c r="BL123" i="3"/>
  <c r="BL124" i="3" s="1"/>
  <c r="BL125" i="3" s="1"/>
  <c r="BM93" i="3"/>
  <c r="BB118" i="9" l="1"/>
  <c r="BB34" i="10" s="1"/>
  <c r="BB91" i="9"/>
  <c r="M91" i="9"/>
  <c r="M98" i="9" s="1"/>
  <c r="M100" i="9" s="1"/>
  <c r="AF118" i="9"/>
  <c r="AF34" i="10" s="1"/>
  <c r="AF91" i="9"/>
  <c r="O91" i="9"/>
  <c r="O98" i="9" s="1"/>
  <c r="O100" i="9" s="1"/>
  <c r="P91" i="9"/>
  <c r="P98" i="9" s="1"/>
  <c r="P100" i="9" s="1"/>
  <c r="Y118" i="9"/>
  <c r="Y34" i="10" s="1"/>
  <c r="Y91" i="9"/>
  <c r="AN91" i="9"/>
  <c r="AN118" i="9"/>
  <c r="AN34" i="10" s="1"/>
  <c r="BO91" i="9"/>
  <c r="BO118" i="9"/>
  <c r="BO34" i="10" s="1"/>
  <c r="J90" i="9"/>
  <c r="H29" i="9"/>
  <c r="Q91" i="9"/>
  <c r="Q98" i="9" s="1"/>
  <c r="Q100" i="9" s="1"/>
  <c r="Z91" i="9"/>
  <c r="Z118" i="9"/>
  <c r="Z34" i="10" s="1"/>
  <c r="AK91" i="9"/>
  <c r="AK118" i="9"/>
  <c r="AK34" i="10" s="1"/>
  <c r="AL118" i="9"/>
  <c r="AL34" i="10" s="1"/>
  <c r="AL91" i="9"/>
  <c r="AD91" i="9"/>
  <c r="AD118" i="9"/>
  <c r="AD34" i="10" s="1"/>
  <c r="AG118" i="9"/>
  <c r="AG34" i="10" s="1"/>
  <c r="AG91" i="9"/>
  <c r="U118" i="9"/>
  <c r="U34" i="10" s="1"/>
  <c r="U91" i="9"/>
  <c r="AP118" i="9"/>
  <c r="AP34" i="10" s="1"/>
  <c r="AP91" i="9"/>
  <c r="AE91" i="9"/>
  <c r="AE118" i="9"/>
  <c r="AE34" i="10" s="1"/>
  <c r="BD91" i="9"/>
  <c r="BD118" i="9"/>
  <c r="BD34" i="10" s="1"/>
  <c r="AO91" i="9"/>
  <c r="AO118" i="9"/>
  <c r="AO34" i="10" s="1"/>
  <c r="AB118" i="9"/>
  <c r="AB34" i="10" s="1"/>
  <c r="AB91" i="9"/>
  <c r="AZ91" i="9"/>
  <c r="AZ118" i="9"/>
  <c r="AZ34" i="10" s="1"/>
  <c r="V118" i="9"/>
  <c r="V34" i="10" s="1"/>
  <c r="V91" i="9"/>
  <c r="AW118" i="9"/>
  <c r="AW34" i="10" s="1"/>
  <c r="AW91" i="9"/>
  <c r="AR118" i="9"/>
  <c r="AR34" i="10" s="1"/>
  <c r="AR91" i="9"/>
  <c r="AA118" i="9"/>
  <c r="AA34" i="10" s="1"/>
  <c r="AA91" i="9"/>
  <c r="BK91" i="9"/>
  <c r="BK118" i="9"/>
  <c r="BK34" i="10" s="1"/>
  <c r="S91" i="9"/>
  <c r="S98" i="9" s="1"/>
  <c r="S100" i="9" s="1"/>
  <c r="S113" i="9" s="1"/>
  <c r="C113" i="9" s="1"/>
  <c r="D113" i="9" s="1"/>
  <c r="AH91" i="9"/>
  <c r="AH118" i="9"/>
  <c r="AH34" i="10" s="1"/>
  <c r="AX118" i="9"/>
  <c r="AX34" i="10" s="1"/>
  <c r="AX91" i="9"/>
  <c r="BE118" i="9"/>
  <c r="BE34" i="10" s="1"/>
  <c r="BE91" i="9"/>
  <c r="AS118" i="9"/>
  <c r="AS34" i="10" s="1"/>
  <c r="AS91" i="9"/>
  <c r="BJ118" i="9"/>
  <c r="BJ34" i="10" s="1"/>
  <c r="BJ91" i="9"/>
  <c r="BL91" i="9"/>
  <c r="BL118" i="9"/>
  <c r="BL34" i="10" s="1"/>
  <c r="AV91" i="9"/>
  <c r="AV118" i="9"/>
  <c r="AV34" i="10" s="1"/>
  <c r="AY91" i="9"/>
  <c r="AY118" i="9"/>
  <c r="AY34" i="10" s="1"/>
  <c r="AQ91" i="9"/>
  <c r="AQ118" i="9"/>
  <c r="AQ34" i="10" s="1"/>
  <c r="AC118" i="9"/>
  <c r="AC34" i="10" s="1"/>
  <c r="AC91" i="9"/>
  <c r="BC91" i="9"/>
  <c r="BC118" i="9"/>
  <c r="BC34" i="10" s="1"/>
  <c r="L91" i="9"/>
  <c r="L98" i="9" s="1"/>
  <c r="L100" i="9" s="1"/>
  <c r="BA91" i="9"/>
  <c r="BA118" i="9"/>
  <c r="BA34" i="10" s="1"/>
  <c r="T91" i="9"/>
  <c r="T118" i="9"/>
  <c r="T34" i="10" s="1"/>
  <c r="R91" i="9"/>
  <c r="R98" i="9" s="1"/>
  <c r="R100" i="9" s="1"/>
  <c r="AI118" i="9"/>
  <c r="AI34" i="10" s="1"/>
  <c r="AI91" i="9"/>
  <c r="X91" i="9"/>
  <c r="X118" i="9"/>
  <c r="X34" i="10" s="1"/>
  <c r="N91" i="9"/>
  <c r="N98" i="9" s="1"/>
  <c r="N100" i="9" s="1"/>
  <c r="AJ91" i="9"/>
  <c r="AJ118" i="9"/>
  <c r="AJ34" i="10" s="1"/>
  <c r="AU91" i="9"/>
  <c r="AU118" i="9"/>
  <c r="AU34" i="10" s="1"/>
  <c r="AM118" i="9"/>
  <c r="AM34" i="10" s="1"/>
  <c r="AM91" i="9"/>
  <c r="AT118" i="9"/>
  <c r="AT34" i="10" s="1"/>
  <c r="AT91" i="9"/>
  <c r="BF118" i="9"/>
  <c r="BF34" i="10" s="1"/>
  <c r="BF91" i="9"/>
  <c r="BM118" i="9"/>
  <c r="BM34" i="10" s="1"/>
  <c r="BM91" i="9"/>
  <c r="BG91" i="9"/>
  <c r="BG118" i="9"/>
  <c r="BG34" i="10" s="1"/>
  <c r="K118" i="9"/>
  <c r="K34" i="10" s="1"/>
  <c r="W91" i="9"/>
  <c r="W118" i="9"/>
  <c r="W34" i="10" s="1"/>
  <c r="BM121" i="3"/>
  <c r="BN93" i="3"/>
  <c r="BM123" i="3"/>
  <c r="BM124" i="3" s="1"/>
  <c r="BM125" i="3" s="1"/>
  <c r="N118" i="9" l="1"/>
  <c r="N34" i="10" s="1"/>
  <c r="L118" i="9"/>
  <c r="L34" i="10" s="1"/>
  <c r="S118" i="9"/>
  <c r="S34" i="10" s="1"/>
  <c r="Q118" i="9"/>
  <c r="Q34" i="10" s="1"/>
  <c r="O118" i="9"/>
  <c r="O34" i="10" s="1"/>
  <c r="M118" i="9"/>
  <c r="M34" i="10" s="1"/>
  <c r="L113" i="9"/>
  <c r="R113" i="9"/>
  <c r="R112" i="9" s="1"/>
  <c r="C112" i="9" s="1"/>
  <c r="D112" i="9" s="1"/>
  <c r="K113" i="9"/>
  <c r="N113" i="9"/>
  <c r="M113" i="9"/>
  <c r="P113" i="9"/>
  <c r="O113" i="9"/>
  <c r="Q113" i="9"/>
  <c r="J113" i="9"/>
  <c r="R118" i="9"/>
  <c r="R34" i="10" s="1"/>
  <c r="H28" i="9"/>
  <c r="I90" i="9" s="1"/>
  <c r="E6" i="9"/>
  <c r="P118" i="9"/>
  <c r="P34" i="10" s="1"/>
  <c r="J91" i="9"/>
  <c r="BO93" i="3"/>
  <c r="BN121" i="3"/>
  <c r="BN123" i="3"/>
  <c r="BN124" i="3" s="1"/>
  <c r="BN125" i="3" s="1"/>
  <c r="J98" i="9" l="1"/>
  <c r="I91" i="9"/>
  <c r="N112" i="9"/>
  <c r="M112" i="9"/>
  <c r="J112" i="9"/>
  <c r="K112" i="9"/>
  <c r="P112" i="9"/>
  <c r="O112" i="9"/>
  <c r="L112" i="9"/>
  <c r="Q112" i="9"/>
  <c r="Q111" i="9" s="1"/>
  <c r="C111" i="9" s="1"/>
  <c r="D111" i="9" s="1"/>
  <c r="I100" i="9"/>
  <c r="I93" i="9"/>
  <c r="J93" i="9" s="1"/>
  <c r="H90" i="9"/>
  <c r="C11" i="9" s="1"/>
  <c r="BP93" i="3"/>
  <c r="BO121" i="3"/>
  <c r="BO123" i="3"/>
  <c r="BO124" i="3" s="1"/>
  <c r="BO125" i="3" s="1"/>
  <c r="K93" i="9" l="1"/>
  <c r="J123" i="9"/>
  <c r="M111" i="9"/>
  <c r="J111" i="9"/>
  <c r="N111" i="9"/>
  <c r="O111" i="9"/>
  <c r="K111" i="9"/>
  <c r="P111" i="9"/>
  <c r="P110" i="9" s="1"/>
  <c r="C110" i="9" s="1"/>
  <c r="D110" i="9" s="1"/>
  <c r="L111" i="9"/>
  <c r="F124" i="9"/>
  <c r="D17" i="10"/>
  <c r="J100" i="9"/>
  <c r="H100" i="9" s="1"/>
  <c r="I99" i="9" s="1"/>
  <c r="I118" i="9" s="1"/>
  <c r="H118" i="9" s="1"/>
  <c r="J118" i="9"/>
  <c r="J34" i="10" s="1"/>
  <c r="BP123" i="3"/>
  <c r="BP124" i="3" s="1"/>
  <c r="BP125" i="3" s="1"/>
  <c r="BQ93" i="3"/>
  <c r="BP121" i="3"/>
  <c r="J124" i="9" l="1"/>
  <c r="J125" i="9" s="1"/>
  <c r="O110" i="9"/>
  <c r="O109" i="9" s="1"/>
  <c r="C109" i="9" s="1"/>
  <c r="D109" i="9" s="1"/>
  <c r="M110" i="9"/>
  <c r="K110" i="9"/>
  <c r="L110" i="9"/>
  <c r="J110" i="9"/>
  <c r="N110" i="9"/>
  <c r="L93" i="9"/>
  <c r="K123" i="9"/>
  <c r="K124" i="9" s="1"/>
  <c r="K125" i="9" s="1"/>
  <c r="BQ121" i="3"/>
  <c r="BQ123" i="3"/>
  <c r="BQ124" i="3" s="1"/>
  <c r="BQ125" i="3" s="1"/>
  <c r="F128" i="3" s="1"/>
  <c r="M93" i="9" l="1"/>
  <c r="L123" i="9"/>
  <c r="L124" i="9" s="1"/>
  <c r="L125" i="9" s="1"/>
  <c r="N109" i="9"/>
  <c r="N108" i="9" s="1"/>
  <c r="C108" i="9" s="1"/>
  <c r="D108" i="9" s="1"/>
  <c r="K109" i="9"/>
  <c r="M109" i="9"/>
  <c r="J109" i="9"/>
  <c r="L109" i="9"/>
  <c r="M108" i="9" l="1"/>
  <c r="M107" i="9" s="1"/>
  <c r="C107" i="9" s="1"/>
  <c r="D107" i="9" s="1"/>
  <c r="J108" i="9"/>
  <c r="L108" i="9"/>
  <c r="K108" i="9"/>
  <c r="M123" i="9"/>
  <c r="M124" i="9" s="1"/>
  <c r="M125" i="9" s="1"/>
  <c r="N93" i="9"/>
  <c r="O93" i="9" l="1"/>
  <c r="N123" i="9"/>
  <c r="N124" i="9" s="1"/>
  <c r="N125" i="9" s="1"/>
  <c r="L107" i="9"/>
  <c r="L106" i="9" s="1"/>
  <c r="C106" i="9" s="1"/>
  <c r="D106" i="9" s="1"/>
  <c r="J107" i="9"/>
  <c r="K107" i="9"/>
  <c r="K106" i="9" l="1"/>
  <c r="K105" i="9" s="1"/>
  <c r="C105" i="9" s="1"/>
  <c r="D105" i="9" s="1"/>
  <c r="J105" i="9" s="1"/>
  <c r="J106" i="9"/>
  <c r="P93" i="9"/>
  <c r="O123" i="9"/>
  <c r="O124" i="9" s="1"/>
  <c r="O125" i="9" s="1"/>
  <c r="J104" i="9" l="1"/>
  <c r="C104" i="9" s="1"/>
  <c r="D100" i="9" s="1"/>
  <c r="P123" i="9"/>
  <c r="P124" i="9" s="1"/>
  <c r="P125" i="9" s="1"/>
  <c r="Q93" i="9"/>
  <c r="D104" i="9" l="1"/>
  <c r="C9" i="9"/>
  <c r="D13" i="10" s="1"/>
  <c r="E104" i="9"/>
  <c r="Q123" i="9"/>
  <c r="Q124" i="9" s="1"/>
  <c r="Q125" i="9" s="1"/>
  <c r="R93" i="9"/>
  <c r="S93" i="9" l="1"/>
  <c r="R123" i="9"/>
  <c r="R124" i="9" s="1"/>
  <c r="R125" i="9" s="1"/>
  <c r="J120" i="9"/>
  <c r="E105" i="9"/>
  <c r="K120" i="9" l="1"/>
  <c r="E106" i="9"/>
  <c r="J31" i="10"/>
  <c r="J121" i="9"/>
  <c r="J29" i="10" s="1"/>
  <c r="S123" i="9"/>
  <c r="S124" i="9" s="1"/>
  <c r="S125" i="9" s="1"/>
  <c r="F127" i="9" s="1"/>
  <c r="T93" i="9"/>
  <c r="J45" i="10"/>
  <c r="T123" i="9" l="1"/>
  <c r="T124" i="9" s="1"/>
  <c r="T125" i="9" s="1"/>
  <c r="U93" i="9"/>
  <c r="E107" i="9"/>
  <c r="L120" i="9"/>
  <c r="D28" i="10"/>
  <c r="K121" i="9"/>
  <c r="K29" i="10" s="1"/>
  <c r="K31" i="10"/>
  <c r="E108" i="9" l="1"/>
  <c r="M120" i="9"/>
  <c r="V93" i="9"/>
  <c r="U123" i="9"/>
  <c r="U124" i="9" s="1"/>
  <c r="U125" i="9" s="1"/>
  <c r="L31" i="10"/>
  <c r="L121" i="9"/>
  <c r="L29" i="10" s="1"/>
  <c r="M121" i="9" l="1"/>
  <c r="M29" i="10" s="1"/>
  <c r="M31" i="10"/>
  <c r="V123" i="9"/>
  <c r="V124" i="9" s="1"/>
  <c r="V125" i="9" s="1"/>
  <c r="W93" i="9"/>
  <c r="E109" i="9"/>
  <c r="N120" i="9"/>
  <c r="X93" i="9" l="1"/>
  <c r="W123" i="9"/>
  <c r="W124" i="9" s="1"/>
  <c r="W125" i="9" s="1"/>
  <c r="O120" i="9"/>
  <c r="E110" i="9"/>
  <c r="N121" i="9"/>
  <c r="N29" i="10" s="1"/>
  <c r="N31" i="10"/>
  <c r="O121" i="9" l="1"/>
  <c r="O29" i="10" s="1"/>
  <c r="O31" i="10"/>
  <c r="P120" i="9"/>
  <c r="E111" i="9"/>
  <c r="Y93" i="9"/>
  <c r="X123" i="9"/>
  <c r="X124" i="9" s="1"/>
  <c r="X125" i="9" s="1"/>
  <c r="Q120" i="9" l="1"/>
  <c r="E112" i="9"/>
  <c r="P31" i="10"/>
  <c r="P121" i="9"/>
  <c r="P29" i="10" s="1"/>
  <c r="Z93" i="9"/>
  <c r="Y123" i="9"/>
  <c r="Y124" i="9" s="1"/>
  <c r="Y125" i="9" s="1"/>
  <c r="R120" i="9" l="1"/>
  <c r="E113" i="9"/>
  <c r="AA93" i="9"/>
  <c r="Z123" i="9"/>
  <c r="Z124" i="9" s="1"/>
  <c r="Z125" i="9" s="1"/>
  <c r="Q31" i="10"/>
  <c r="Q121" i="9"/>
  <c r="Q29" i="10" s="1"/>
  <c r="AA123" i="9" l="1"/>
  <c r="AA124" i="9" s="1"/>
  <c r="AA125" i="9" s="1"/>
  <c r="AB93" i="9"/>
  <c r="BI120" i="9"/>
  <c r="BI31" i="10" s="1"/>
  <c r="BC120" i="9"/>
  <c r="BC31" i="10" s="1"/>
  <c r="AO120" i="9"/>
  <c r="AO31" i="10" s="1"/>
  <c r="BH120" i="9"/>
  <c r="BH31" i="10" s="1"/>
  <c r="AB120" i="9"/>
  <c r="AB31" i="10" s="1"/>
  <c r="AQ120" i="9"/>
  <c r="AQ31" i="10" s="1"/>
  <c r="BA120" i="9"/>
  <c r="BA31" i="10" s="1"/>
  <c r="AD120" i="9"/>
  <c r="AD31" i="10" s="1"/>
  <c r="AW120" i="9"/>
  <c r="AW31" i="10" s="1"/>
  <c r="BG120" i="9"/>
  <c r="BG31" i="10" s="1"/>
  <c r="AT120" i="9"/>
  <c r="AT31" i="10" s="1"/>
  <c r="AL120" i="9"/>
  <c r="AL31" i="10" s="1"/>
  <c r="AN120" i="9"/>
  <c r="AN31" i="10" s="1"/>
  <c r="BQ120" i="9"/>
  <c r="BQ31" i="10" s="1"/>
  <c r="BD120" i="9"/>
  <c r="BD31" i="10" s="1"/>
  <c r="BM120" i="9"/>
  <c r="BM31" i="10" s="1"/>
  <c r="AE120" i="9"/>
  <c r="AE31" i="10" s="1"/>
  <c r="AH120" i="9"/>
  <c r="AH31" i="10" s="1"/>
  <c r="AV120" i="9"/>
  <c r="AV31" i="10" s="1"/>
  <c r="AF120" i="9"/>
  <c r="AF31" i="10" s="1"/>
  <c r="AJ120" i="9"/>
  <c r="AJ31" i="10" s="1"/>
  <c r="W120" i="9"/>
  <c r="BJ120" i="9"/>
  <c r="BJ31" i="10" s="1"/>
  <c r="AA120" i="9"/>
  <c r="AA31" i="10" s="1"/>
  <c r="AG120" i="9"/>
  <c r="AG31" i="10" s="1"/>
  <c r="AK120" i="9"/>
  <c r="AK31" i="10" s="1"/>
  <c r="X120" i="9"/>
  <c r="AI120" i="9"/>
  <c r="AI31" i="10" s="1"/>
  <c r="AC120" i="9"/>
  <c r="AC31" i="10" s="1"/>
  <c r="U120" i="9"/>
  <c r="S120" i="9"/>
  <c r="BN120" i="9"/>
  <c r="BN31" i="10" s="1"/>
  <c r="V120" i="9"/>
  <c r="BB120" i="9"/>
  <c r="BB31" i="10" s="1"/>
  <c r="AX120" i="9"/>
  <c r="AX31" i="10" s="1"/>
  <c r="AU120" i="9"/>
  <c r="AU31" i="10" s="1"/>
  <c r="AS120" i="9"/>
  <c r="AS31" i="10" s="1"/>
  <c r="AY120" i="9"/>
  <c r="AY31" i="10" s="1"/>
  <c r="Z120" i="9"/>
  <c r="BK120" i="9"/>
  <c r="BK31" i="10" s="1"/>
  <c r="BE120" i="9"/>
  <c r="BE31" i="10" s="1"/>
  <c r="BL120" i="9"/>
  <c r="BL31" i="10" s="1"/>
  <c r="BF120" i="9"/>
  <c r="BF31" i="10" s="1"/>
  <c r="BO120" i="9"/>
  <c r="BO31" i="10" s="1"/>
  <c r="BP120" i="9"/>
  <c r="BP31" i="10" s="1"/>
  <c r="AZ120" i="9"/>
  <c r="AZ31" i="10" s="1"/>
  <c r="AM120" i="9"/>
  <c r="AM31" i="10" s="1"/>
  <c r="T120" i="9"/>
  <c r="AP120" i="9"/>
  <c r="AP31" i="10" s="1"/>
  <c r="Y120" i="9"/>
  <c r="AR120" i="9"/>
  <c r="AR31" i="10" s="1"/>
  <c r="R31" i="10"/>
  <c r="R121" i="9"/>
  <c r="R29" i="10" s="1"/>
  <c r="V31" i="10" l="1"/>
  <c r="V121" i="9"/>
  <c r="V29" i="10" s="1"/>
  <c r="AA121" i="9"/>
  <c r="AA29" i="10" s="1"/>
  <c r="T31" i="10"/>
  <c r="T121" i="9"/>
  <c r="T29" i="10" s="1"/>
  <c r="Z31" i="10"/>
  <c r="Z121" i="9"/>
  <c r="Z29" i="10" s="1"/>
  <c r="S31" i="10"/>
  <c r="S121" i="9"/>
  <c r="S29" i="10" s="1"/>
  <c r="X31" i="10"/>
  <c r="X121" i="9"/>
  <c r="X29" i="10" s="1"/>
  <c r="AB121" i="9"/>
  <c r="AB29" i="10" s="1"/>
  <c r="AC93" i="9"/>
  <c r="AB123" i="9"/>
  <c r="AB124" i="9" s="1"/>
  <c r="AB125" i="9" s="1"/>
  <c r="Y31" i="10"/>
  <c r="Y121" i="9"/>
  <c r="Y29" i="10" s="1"/>
  <c r="U31" i="10"/>
  <c r="U121" i="9"/>
  <c r="U29" i="10" s="1"/>
  <c r="W31" i="10"/>
  <c r="W121" i="9"/>
  <c r="W29" i="10" s="1"/>
  <c r="AC121" i="9" l="1"/>
  <c r="AC29" i="10" s="1"/>
  <c r="AC123" i="9"/>
  <c r="AC124" i="9" s="1"/>
  <c r="AC125" i="9" s="1"/>
  <c r="AD93" i="9"/>
  <c r="AD123" i="9" l="1"/>
  <c r="AD124" i="9" s="1"/>
  <c r="AD125" i="9" s="1"/>
  <c r="AD121" i="9"/>
  <c r="AD29" i="10" s="1"/>
  <c r="AE93" i="9"/>
  <c r="AE121" i="9" l="1"/>
  <c r="AE29" i="10" s="1"/>
  <c r="AE123" i="9"/>
  <c r="AE124" i="9" s="1"/>
  <c r="AE125" i="9" s="1"/>
  <c r="AF93" i="9"/>
  <c r="AF123" i="9" l="1"/>
  <c r="AF124" i="9" s="1"/>
  <c r="AF125" i="9" s="1"/>
  <c r="AF121" i="9"/>
  <c r="AF29" i="10" s="1"/>
  <c r="AG93" i="9"/>
  <c r="AH93" i="9" l="1"/>
  <c r="AG123" i="9"/>
  <c r="AG124" i="9" s="1"/>
  <c r="AG125" i="9" s="1"/>
  <c r="AG121" i="9"/>
  <c r="AG29" i="10" s="1"/>
  <c r="AH123" i="9" l="1"/>
  <c r="AH124" i="9" s="1"/>
  <c r="AH125" i="9" s="1"/>
  <c r="AI93" i="9"/>
  <c r="AH121" i="9"/>
  <c r="AH29" i="10" s="1"/>
  <c r="AI121" i="9" l="1"/>
  <c r="AI29" i="10" s="1"/>
  <c r="AJ93" i="9"/>
  <c r="AI123" i="9"/>
  <c r="AI124" i="9" s="1"/>
  <c r="AI125" i="9" s="1"/>
  <c r="AJ121" i="9" l="1"/>
  <c r="AJ29" i="10" s="1"/>
  <c r="AK93" i="9"/>
  <c r="AJ123" i="9"/>
  <c r="AJ124" i="9" s="1"/>
  <c r="AJ125" i="9" s="1"/>
  <c r="AK121" i="9" l="1"/>
  <c r="AK29" i="10" s="1"/>
  <c r="AL93" i="9"/>
  <c r="AK123" i="9"/>
  <c r="AK124" i="9" s="1"/>
  <c r="AK125" i="9" s="1"/>
  <c r="AL121" i="9" l="1"/>
  <c r="AL29" i="10" s="1"/>
  <c r="AM93" i="9"/>
  <c r="AL123" i="9"/>
  <c r="AL124" i="9" s="1"/>
  <c r="AL125" i="9" s="1"/>
  <c r="AM123" i="9" l="1"/>
  <c r="AM124" i="9" s="1"/>
  <c r="AM125" i="9" s="1"/>
  <c r="AM121" i="9"/>
  <c r="AM29" i="10" s="1"/>
  <c r="AN93" i="9"/>
  <c r="AN123" i="9" l="1"/>
  <c r="AN124" i="9" s="1"/>
  <c r="AN125" i="9" s="1"/>
  <c r="AN121" i="9"/>
  <c r="AN29" i="10" s="1"/>
  <c r="AO93" i="9"/>
  <c r="AP93" i="9" l="1"/>
  <c r="AO123" i="9"/>
  <c r="AO124" i="9" s="1"/>
  <c r="AO125" i="9" s="1"/>
  <c r="AO121" i="9"/>
  <c r="AO29" i="10" s="1"/>
  <c r="AP123" i="9" l="1"/>
  <c r="AP124" i="9" s="1"/>
  <c r="AP125" i="9" s="1"/>
  <c r="AP121" i="9"/>
  <c r="AP29" i="10" s="1"/>
  <c r="AQ93" i="9"/>
  <c r="AR93" i="9" l="1"/>
  <c r="AQ121" i="9"/>
  <c r="AQ29" i="10" s="1"/>
  <c r="AQ123" i="9"/>
  <c r="AQ124" i="9" s="1"/>
  <c r="AQ125" i="9" s="1"/>
  <c r="AR123" i="9" l="1"/>
  <c r="AR124" i="9" s="1"/>
  <c r="AR125" i="9" s="1"/>
  <c r="AR121" i="9"/>
  <c r="AR29" i="10" s="1"/>
  <c r="AS93" i="9"/>
  <c r="AT93" i="9" l="1"/>
  <c r="AS123" i="9"/>
  <c r="AS124" i="9" s="1"/>
  <c r="AS125" i="9" s="1"/>
  <c r="AS121" i="9"/>
  <c r="AS29" i="10" s="1"/>
  <c r="T37" i="4"/>
  <c r="AU93" i="9" l="1"/>
  <c r="AT123" i="9"/>
  <c r="AT124" i="9" s="1"/>
  <c r="AT125" i="9" s="1"/>
  <c r="AT121" i="9"/>
  <c r="AT29" i="10" s="1"/>
  <c r="U37" i="4"/>
  <c r="AU121" i="9" l="1"/>
  <c r="AU29" i="10" s="1"/>
  <c r="AU123" i="9"/>
  <c r="AU124" i="9" s="1"/>
  <c r="AU125" i="9" s="1"/>
  <c r="AV93" i="9"/>
  <c r="V37" i="4"/>
  <c r="AW93" i="9" l="1"/>
  <c r="AV123" i="9"/>
  <c r="AV124" i="9" s="1"/>
  <c r="AV125" i="9" s="1"/>
  <c r="AV121" i="9"/>
  <c r="AV29" i="10" s="1"/>
  <c r="W37" i="4"/>
  <c r="AW123" i="9" l="1"/>
  <c r="AW124" i="9" s="1"/>
  <c r="AW125" i="9" s="1"/>
  <c r="AW121" i="9"/>
  <c r="AW29" i="10" s="1"/>
  <c r="AX93" i="9"/>
  <c r="X37" i="4"/>
  <c r="AY93" i="9" l="1"/>
  <c r="AX123" i="9"/>
  <c r="AX124" i="9" s="1"/>
  <c r="AX125" i="9" s="1"/>
  <c r="AX121" i="9"/>
  <c r="AX29" i="10" s="1"/>
  <c r="Y37" i="4"/>
  <c r="AY123" i="9" l="1"/>
  <c r="AY124" i="9" s="1"/>
  <c r="AY125" i="9" s="1"/>
  <c r="AZ93" i="9"/>
  <c r="AY121" i="9"/>
  <c r="AY29" i="10" s="1"/>
  <c r="Z37" i="4"/>
  <c r="AZ121" i="9" l="1"/>
  <c r="AZ29" i="10" s="1"/>
  <c r="BA93" i="9"/>
  <c r="AZ123" i="9"/>
  <c r="AZ124" i="9" s="1"/>
  <c r="AZ125" i="9" s="1"/>
  <c r="AA37" i="4"/>
  <c r="BB93" i="9" l="1"/>
  <c r="BA121" i="9"/>
  <c r="BA29" i="10" s="1"/>
  <c r="BA123" i="9"/>
  <c r="BA124" i="9" s="1"/>
  <c r="BA125" i="9" s="1"/>
  <c r="AB37" i="4"/>
  <c r="BB123" i="9" l="1"/>
  <c r="BB124" i="9" s="1"/>
  <c r="BB125" i="9" s="1"/>
  <c r="BB121" i="9"/>
  <c r="BB29" i="10" s="1"/>
  <c r="BC93" i="9"/>
  <c r="AC37" i="4"/>
  <c r="BC121" i="9" l="1"/>
  <c r="BC29" i="10" s="1"/>
  <c r="BD93" i="9"/>
  <c r="BC123" i="9"/>
  <c r="BC124" i="9" s="1"/>
  <c r="BC125" i="9" s="1"/>
  <c r="AD32" i="4"/>
  <c r="BE93" i="9" l="1"/>
  <c r="BD121" i="9"/>
  <c r="BD29" i="10" s="1"/>
  <c r="BD123" i="9"/>
  <c r="BD124" i="9" s="1"/>
  <c r="BD125" i="9" s="1"/>
  <c r="AD36" i="4"/>
  <c r="BE123" i="9" l="1"/>
  <c r="BE124" i="9" s="1"/>
  <c r="BE125" i="9" s="1"/>
  <c r="BF93" i="9"/>
  <c r="BE121" i="9"/>
  <c r="BE29" i="10" s="1"/>
  <c r="AE32" i="4"/>
  <c r="AE36" i="4" s="1"/>
  <c r="BF121" i="9" l="1"/>
  <c r="BF29" i="10" s="1"/>
  <c r="BF123" i="9"/>
  <c r="BF124" i="9" s="1"/>
  <c r="BF125" i="9" s="1"/>
  <c r="BG93" i="9"/>
  <c r="AF32" i="4"/>
  <c r="BH93" i="9" l="1"/>
  <c r="BG123" i="9"/>
  <c r="BG124" i="9" s="1"/>
  <c r="BG125" i="9" s="1"/>
  <c r="BG121" i="9"/>
  <c r="BG29" i="10" s="1"/>
  <c r="AF36" i="4"/>
  <c r="BH123" i="9" l="1"/>
  <c r="BH124" i="9" s="1"/>
  <c r="BH125" i="9" s="1"/>
  <c r="BH121" i="9"/>
  <c r="BH29" i="10" s="1"/>
  <c r="BI93" i="9"/>
  <c r="AG32" i="4"/>
  <c r="BJ93" i="9" l="1"/>
  <c r="BI123" i="9"/>
  <c r="BI124" i="9" s="1"/>
  <c r="BI125" i="9" s="1"/>
  <c r="BI121" i="9"/>
  <c r="BI29" i="10" s="1"/>
  <c r="AG36" i="4"/>
  <c r="BK93" i="9" l="1"/>
  <c r="BJ123" i="9"/>
  <c r="BJ124" i="9" s="1"/>
  <c r="BJ125" i="9" s="1"/>
  <c r="BJ121" i="9"/>
  <c r="BJ29" i="10" s="1"/>
  <c r="AH32" i="4"/>
  <c r="BK123" i="9" l="1"/>
  <c r="BK124" i="9" s="1"/>
  <c r="BK125" i="9" s="1"/>
  <c r="BK121" i="9"/>
  <c r="BK29" i="10" s="1"/>
  <c r="BL93" i="9"/>
  <c r="AH36" i="4"/>
  <c r="BM93" i="9" l="1"/>
  <c r="BL121" i="9"/>
  <c r="BL29" i="10" s="1"/>
  <c r="BL123" i="9"/>
  <c r="BL124" i="9" s="1"/>
  <c r="BL125" i="9" s="1"/>
  <c r="AI32" i="4"/>
  <c r="AI36" i="4" s="1"/>
  <c r="BM123" i="9" l="1"/>
  <c r="BM124" i="9" s="1"/>
  <c r="BM125" i="9" s="1"/>
  <c r="BN93" i="9"/>
  <c r="BM121" i="9"/>
  <c r="BM29" i="10" s="1"/>
  <c r="AJ32" i="4"/>
  <c r="AJ36" i="4" s="1"/>
  <c r="BN121" i="9" l="1"/>
  <c r="BN29" i="10" s="1"/>
  <c r="BO93" i="9"/>
  <c r="BN123" i="9"/>
  <c r="BN124" i="9" s="1"/>
  <c r="BN125" i="9" s="1"/>
  <c r="AK32" i="4"/>
  <c r="AK36" i="4" s="1"/>
  <c r="BP93" i="9" l="1"/>
  <c r="BO123" i="9"/>
  <c r="BO124" i="9" s="1"/>
  <c r="BO125" i="9" s="1"/>
  <c r="BO121" i="9"/>
  <c r="BO29" i="10" s="1"/>
  <c r="AL32" i="4"/>
  <c r="AL36" i="4" s="1"/>
  <c r="BQ93" i="9" l="1"/>
  <c r="BP121" i="9"/>
  <c r="BP29" i="10" s="1"/>
  <c r="BP123" i="9"/>
  <c r="BP124" i="9" s="1"/>
  <c r="BP125" i="9" s="1"/>
  <c r="AM32" i="4"/>
  <c r="AM36" i="4" s="1"/>
  <c r="BQ121" i="9" l="1"/>
  <c r="BQ29" i="10" s="1"/>
  <c r="I29" i="10" s="1"/>
  <c r="BQ123" i="9"/>
  <c r="BQ124" i="9" s="1"/>
  <c r="BQ125" i="9" s="1"/>
  <c r="F128" i="9" s="1"/>
  <c r="AN32" i="4"/>
  <c r="AN36" i="4" s="1"/>
  <c r="D29" i="10" l="1"/>
  <c r="J36" i="4" l="1"/>
  <c r="AO32" i="4" l="1"/>
  <c r="AO36" i="4" s="1"/>
  <c r="AP32" i="4" l="1"/>
  <c r="AP36" i="4" s="1"/>
  <c r="AQ32" i="4" l="1"/>
  <c r="AQ36" i="4" s="1"/>
  <c r="AR32" i="4" l="1"/>
  <c r="AR36" i="4" l="1"/>
  <c r="AS32" i="4" l="1"/>
  <c r="AS36" i="4" l="1"/>
  <c r="K36" i="4" l="1"/>
  <c r="N36" i="4" l="1"/>
  <c r="L36" i="4"/>
  <c r="AT32" i="4"/>
  <c r="AT36" i="4" s="1"/>
  <c r="AU32" i="4"/>
  <c r="AU36" i="4" s="1"/>
  <c r="AV32" i="4"/>
  <c r="AV36" i="4" s="1"/>
  <c r="AW32" i="4"/>
  <c r="AW36" i="4" s="1"/>
  <c r="M36" i="4"/>
  <c r="AX32" i="4" l="1"/>
  <c r="AX36" i="4" l="1"/>
  <c r="AY32" i="4" l="1"/>
  <c r="AY36" i="4" s="1"/>
  <c r="AZ32" i="4" l="1"/>
  <c r="AZ36" i="4" s="1"/>
  <c r="BA32" i="4" l="1"/>
  <c r="BA36" i="4" s="1"/>
  <c r="BB32" i="4" l="1"/>
  <c r="BB36" i="4" l="1"/>
  <c r="O37" i="4" l="1"/>
  <c r="P37" i="4" l="1"/>
  <c r="Q37" i="4" l="1"/>
  <c r="R37" i="4" l="1"/>
  <c r="S37" i="4" l="1"/>
  <c r="Y32" i="4" l="1"/>
  <c r="Y36" i="4" l="1"/>
  <c r="Z32" i="4" l="1"/>
  <c r="Z36" i="4" s="1"/>
  <c r="AA32" i="4" l="1"/>
  <c r="AA36" i="4" s="1"/>
  <c r="AB32" i="4" l="1"/>
  <c r="AB36" i="4" l="1"/>
  <c r="AC32" i="4" l="1"/>
  <c r="AC36" i="4" l="1"/>
  <c r="O32" i="4"/>
  <c r="O36" i="4" s="1"/>
  <c r="P32" i="4"/>
  <c r="P36" i="4" s="1"/>
  <c r="Q32" i="4"/>
  <c r="Q36" i="4" s="1"/>
  <c r="R32" i="4"/>
  <c r="R36" i="4" s="1"/>
  <c r="S32" i="4"/>
  <c r="S36" i="4" s="1"/>
  <c r="T32" i="4"/>
  <c r="T36" i="4" s="1"/>
  <c r="U32" i="4"/>
  <c r="U36" i="4" s="1"/>
  <c r="V32" i="4"/>
  <c r="V36" i="4" s="1"/>
  <c r="W32" i="4"/>
  <c r="W36" i="4" s="1"/>
  <c r="X32" i="4"/>
  <c r="X36" i="4" s="1"/>
  <c r="BC32" i="4" l="1"/>
  <c r="BC36" i="4" s="1"/>
  <c r="BD32" i="4" l="1"/>
  <c r="BD36" i="4" s="1"/>
  <c r="BE32" i="4" l="1"/>
  <c r="BE36" i="4" s="1"/>
  <c r="BF32" i="4" l="1"/>
  <c r="BF36" i="4" s="1"/>
  <c r="BG32" i="4" l="1"/>
  <c r="BG36" i="4" s="1"/>
  <c r="BH32" i="4" l="1"/>
  <c r="BH36" i="4" s="1"/>
  <c r="BI32" i="4" l="1"/>
  <c r="BI36" i="4" s="1"/>
  <c r="BJ32" i="4" l="1"/>
  <c r="BJ36" i="4" s="1"/>
  <c r="BK32" i="4" l="1"/>
  <c r="BK36" i="4" s="1"/>
  <c r="BL32" i="4" l="1"/>
  <c r="BL36" i="4" s="1"/>
  <c r="BM32" i="4" l="1"/>
  <c r="BM36" i="4" s="1"/>
  <c r="BN32" i="4" l="1"/>
  <c r="BN36" i="4" s="1"/>
  <c r="BO32" i="4" l="1"/>
  <c r="BO36" i="4" s="1"/>
  <c r="BP32" i="4" l="1"/>
  <c r="BP36" i="4" s="1"/>
  <c r="BQ32" i="4" l="1"/>
  <c r="BQ36" i="4" l="1"/>
  <c r="I36" i="4" s="1"/>
  <c r="D10" i="4" s="1"/>
  <c r="D9" i="2" s="1"/>
  <c r="D16" i="2" l="1"/>
  <c r="D32" i="2"/>
  <c r="D48" i="2"/>
  <c r="D64" i="2"/>
  <c r="D17" i="2"/>
  <c r="D33" i="2"/>
  <c r="D49" i="2"/>
  <c r="D65" i="2"/>
  <c r="D22" i="2"/>
  <c r="D38" i="2"/>
  <c r="D54" i="2"/>
  <c r="D70" i="2"/>
  <c r="D27" i="2"/>
  <c r="D43" i="2"/>
  <c r="D59" i="2"/>
  <c r="D20" i="2"/>
  <c r="D36" i="2"/>
  <c r="D52" i="2"/>
  <c r="D68" i="2"/>
  <c r="D21" i="2"/>
  <c r="D37" i="2"/>
  <c r="D53" i="2"/>
  <c r="D69" i="2"/>
  <c r="D26" i="2"/>
  <c r="D42" i="2"/>
  <c r="D58" i="2"/>
  <c r="D15" i="2"/>
  <c r="D31" i="2"/>
  <c r="D47" i="2"/>
  <c r="D63" i="2"/>
  <c r="D24" i="2"/>
  <c r="D40" i="2"/>
  <c r="D56" i="2"/>
  <c r="D72" i="2"/>
  <c r="D25" i="2"/>
  <c r="D41" i="2"/>
  <c r="D57" i="2"/>
  <c r="D14" i="2"/>
  <c r="D30" i="2"/>
  <c r="D46" i="2"/>
  <c r="D62" i="2"/>
  <c r="D19" i="2"/>
  <c r="D35" i="2"/>
  <c r="D51" i="2"/>
  <c r="D67" i="2"/>
  <c r="D28" i="2"/>
  <c r="D44" i="2"/>
  <c r="D60" i="2"/>
  <c r="D13" i="2"/>
  <c r="D29" i="2"/>
  <c r="D45" i="2"/>
  <c r="D61" i="2"/>
  <c r="D18" i="2"/>
  <c r="D34" i="2"/>
  <c r="D50" i="2"/>
  <c r="D66" i="2"/>
  <c r="D23" i="2"/>
  <c r="D39" i="2"/>
  <c r="D55" i="2"/>
  <c r="D71" i="2"/>
  <c r="D10" i="2" l="1"/>
  <c r="D11" i="4" s="1"/>
  <c r="I31" i="4" l="1"/>
  <c r="D18" i="10"/>
  <c r="J31" i="4" l="1"/>
  <c r="J32" i="4" l="1"/>
  <c r="J37" i="4"/>
  <c r="J33" i="4" l="1"/>
  <c r="J35" i="10" l="1"/>
  <c r="J36" i="10" s="1"/>
  <c r="J34" i="4"/>
  <c r="J43" i="4" l="1"/>
  <c r="K29" i="4"/>
  <c r="J30" i="10"/>
  <c r="J40" i="10"/>
  <c r="K31" i="4" l="1"/>
  <c r="K32" i="4" l="1"/>
  <c r="K33" i="4" s="1"/>
  <c r="K34" i="4" s="1"/>
  <c r="K37" i="4"/>
  <c r="K43" i="4" l="1"/>
  <c r="L29" i="4"/>
  <c r="K30" i="10"/>
  <c r="K35" i="10"/>
  <c r="K36" i="10" s="1"/>
  <c r="L31" i="4" l="1"/>
  <c r="K40" i="10"/>
  <c r="L32" i="4" l="1"/>
  <c r="L37" i="4"/>
  <c r="L33" i="4" l="1"/>
  <c r="L35" i="10" l="1"/>
  <c r="L36" i="10" s="1"/>
  <c r="L34" i="4"/>
  <c r="L43" i="4" l="1"/>
  <c r="M29" i="4"/>
  <c r="L30" i="10"/>
  <c r="L40" i="10"/>
  <c r="M31" i="4" l="1"/>
  <c r="M32" i="4" l="1"/>
  <c r="M37" i="4"/>
  <c r="M33" i="4" l="1"/>
  <c r="M35" i="10" l="1"/>
  <c r="M36" i="10" s="1"/>
  <c r="M34" i="4"/>
  <c r="M43" i="4" l="1"/>
  <c r="N29" i="4"/>
  <c r="M30" i="10"/>
  <c r="M40" i="10"/>
  <c r="N31" i="4" l="1"/>
  <c r="N32" i="4" l="1"/>
  <c r="I32" i="4" s="1"/>
  <c r="N33" i="4"/>
  <c r="N37" i="4"/>
  <c r="I37" i="4" s="1"/>
  <c r="J38" i="4" s="1"/>
  <c r="N34" i="4"/>
  <c r="N43" i="4" l="1"/>
  <c r="O29" i="4"/>
  <c r="N30" i="10"/>
  <c r="K38" i="4"/>
  <c r="J32" i="10"/>
  <c r="N35" i="10"/>
  <c r="N36" i="10" s="1"/>
  <c r="N40" i="10" l="1"/>
  <c r="O31" i="4"/>
  <c r="O33" i="4" s="1"/>
  <c r="O35" i="10" s="1"/>
  <c r="O36" i="10" s="1"/>
  <c r="O40" i="10" s="1"/>
  <c r="L38" i="4"/>
  <c r="K32" i="10"/>
  <c r="O34" i="4" l="1"/>
  <c r="L32" i="10"/>
  <c r="M38" i="4"/>
  <c r="M32" i="10" l="1"/>
  <c r="N38" i="4"/>
  <c r="O43" i="4"/>
  <c r="P29" i="4"/>
  <c r="O30" i="10"/>
  <c r="P31" i="4" l="1"/>
  <c r="P33" i="4" s="1"/>
  <c r="P35" i="10" s="1"/>
  <c r="P36" i="10" s="1"/>
  <c r="P40" i="10" s="1"/>
  <c r="O38" i="4"/>
  <c r="N32" i="10"/>
  <c r="P38" i="4" l="1"/>
  <c r="O32" i="10"/>
  <c r="P34" i="4"/>
  <c r="P30" i="10" l="1"/>
  <c r="P43" i="4"/>
  <c r="Q29" i="4"/>
  <c r="P32" i="10"/>
  <c r="Q38" i="4"/>
  <c r="Q31" i="4" l="1"/>
  <c r="Q33" i="4" s="1"/>
  <c r="Q35" i="10" s="1"/>
  <c r="Q36" i="10" s="1"/>
  <c r="Q40" i="10" s="1"/>
  <c r="R38" i="4"/>
  <c r="Q32" i="10"/>
  <c r="S38" i="4" l="1"/>
  <c r="R32" i="10"/>
  <c r="Q34" i="4"/>
  <c r="R29" i="4" l="1"/>
  <c r="Q43" i="4"/>
  <c r="Q30" i="10"/>
  <c r="S32" i="10"/>
  <c r="T38" i="4"/>
  <c r="T32" i="10" l="1"/>
  <c r="U38" i="4"/>
  <c r="R31" i="4"/>
  <c r="R33" i="4" s="1"/>
  <c r="R35" i="10" s="1"/>
  <c r="R36" i="10" s="1"/>
  <c r="R40" i="10" s="1"/>
  <c r="R34" i="4" l="1"/>
  <c r="V38" i="4"/>
  <c r="U32" i="10"/>
  <c r="W38" i="4" l="1"/>
  <c r="V32" i="10"/>
  <c r="R30" i="10"/>
  <c r="R43" i="4"/>
  <c r="S29" i="4"/>
  <c r="S31" i="4" l="1"/>
  <c r="S33" i="4" s="1"/>
  <c r="S35" i="10" s="1"/>
  <c r="S36" i="10" s="1"/>
  <c r="S40" i="10" s="1"/>
  <c r="X38" i="4"/>
  <c r="W32" i="10"/>
  <c r="X32" i="10" l="1"/>
  <c r="Y38" i="4"/>
  <c r="S34" i="4"/>
  <c r="S43" i="4" l="1"/>
  <c r="T29" i="4"/>
  <c r="S30" i="10"/>
  <c r="Y32" i="10"/>
  <c r="Z38" i="4"/>
  <c r="T31" i="4" l="1"/>
  <c r="T33" i="4" s="1"/>
  <c r="T35" i="10" s="1"/>
  <c r="T36" i="10" s="1"/>
  <c r="T40" i="10" s="1"/>
  <c r="AA38" i="4"/>
  <c r="Z32" i="10"/>
  <c r="AA32" i="10" l="1"/>
  <c r="AB38" i="4"/>
  <c r="T34" i="4"/>
  <c r="T43" i="4" l="1"/>
  <c r="U29" i="4"/>
  <c r="T30" i="10"/>
  <c r="AB32" i="10"/>
  <c r="AC38" i="4"/>
  <c r="AC32" i="10" s="1"/>
  <c r="U31" i="4" l="1"/>
  <c r="U33" i="4" s="1"/>
  <c r="U35" i="10" s="1"/>
  <c r="U36" i="10" s="1"/>
  <c r="U40" i="10" s="1"/>
  <c r="U34" i="4" l="1"/>
  <c r="V29" i="4" l="1"/>
  <c r="U43" i="4"/>
  <c r="U30" i="10"/>
  <c r="V31" i="4" l="1"/>
  <c r="V33" i="4" s="1"/>
  <c r="V35" i="10" s="1"/>
  <c r="V36" i="10" s="1"/>
  <c r="V40" i="10" s="1"/>
  <c r="V34" i="4" l="1"/>
  <c r="V43" i="4" l="1"/>
  <c r="W29" i="4"/>
  <c r="V30" i="10"/>
  <c r="W31" i="4" l="1"/>
  <c r="W33" i="4" s="1"/>
  <c r="W35" i="10" s="1"/>
  <c r="W36" i="10" s="1"/>
  <c r="W40" i="10" s="1"/>
  <c r="W34" i="4" l="1"/>
  <c r="W43" i="4" l="1"/>
  <c r="X29" i="4"/>
  <c r="W30" i="10"/>
  <c r="X31" i="4" l="1"/>
  <c r="X33" i="4" s="1"/>
  <c r="X35" i="10" s="1"/>
  <c r="X36" i="10" s="1"/>
  <c r="X40" i="10" s="1"/>
  <c r="X34" i="4" l="1"/>
  <c r="X43" i="4" l="1"/>
  <c r="Y29" i="4"/>
  <c r="X30" i="10"/>
  <c r="Y31" i="4" l="1"/>
  <c r="Y33" i="4" s="1"/>
  <c r="Y35" i="10" s="1"/>
  <c r="Y36" i="10" s="1"/>
  <c r="Y40" i="10" s="1"/>
  <c r="Y34" i="4" l="1"/>
  <c r="Z29" i="4" l="1"/>
  <c r="Y43" i="4"/>
  <c r="Y30" i="10"/>
  <c r="Z31" i="4" l="1"/>
  <c r="Z33" i="4" s="1"/>
  <c r="Z35" i="10" s="1"/>
  <c r="Z36" i="10" s="1"/>
  <c r="Z40" i="10" s="1"/>
  <c r="Z34" i="4" l="1"/>
  <c r="Z43" i="4" l="1"/>
  <c r="AA29" i="4"/>
  <c r="Z30" i="10"/>
  <c r="AA31" i="4" l="1"/>
  <c r="AA33" i="4" s="1"/>
  <c r="AA35" i="10" s="1"/>
  <c r="AA36" i="10" s="1"/>
  <c r="AA40" i="10" s="1"/>
  <c r="AA34" i="4" l="1"/>
  <c r="AA43" i="4" l="1"/>
  <c r="AB29" i="4"/>
  <c r="AA30" i="10"/>
  <c r="AB31" i="4" l="1"/>
  <c r="AB33" i="4" s="1"/>
  <c r="AB35" i="10" s="1"/>
  <c r="AB36" i="10" s="1"/>
  <c r="AB40" i="10" s="1"/>
  <c r="AB34" i="4" l="1"/>
  <c r="AB43" i="4" l="1"/>
  <c r="AC29" i="4"/>
  <c r="AB30" i="10"/>
  <c r="AC31" i="4" l="1"/>
  <c r="AC33" i="4" s="1"/>
  <c r="AC35" i="10" s="1"/>
  <c r="AC36" i="10" s="1"/>
  <c r="AC40" i="10" s="1"/>
  <c r="AC34" i="4" l="1"/>
  <c r="AC43" i="4" l="1"/>
  <c r="AD29" i="4"/>
  <c r="AC30" i="10"/>
  <c r="D13" i="4"/>
  <c r="D14" i="10" s="1"/>
  <c r="E13" i="10" s="1"/>
  <c r="AD31" i="4" l="1"/>
  <c r="AD33" i="4" s="1"/>
  <c r="AD35" i="10" s="1"/>
  <c r="AD36" i="10" s="1"/>
  <c r="AD40" i="10" s="1"/>
  <c r="AD34" i="4" l="1"/>
  <c r="AE29" i="4" l="1"/>
  <c r="AD43" i="4"/>
  <c r="AD30" i="10"/>
  <c r="AE31" i="4" l="1"/>
  <c r="AE33" i="4" s="1"/>
  <c r="AE35" i="10" s="1"/>
  <c r="AE36" i="10" s="1"/>
  <c r="AE40" i="10" s="1"/>
  <c r="AE34" i="4" l="1"/>
  <c r="AE43" i="4" l="1"/>
  <c r="AF29" i="4"/>
  <c r="AE30" i="10"/>
  <c r="AF31" i="4" l="1"/>
  <c r="AF33" i="4" s="1"/>
  <c r="AF35" i="10" s="1"/>
  <c r="AF36" i="10" s="1"/>
  <c r="AF40" i="10" s="1"/>
  <c r="AF34" i="4" l="1"/>
  <c r="AF43" i="4" l="1"/>
  <c r="AG29" i="4"/>
  <c r="AF30" i="10"/>
  <c r="AG31" i="4" l="1"/>
  <c r="AG33" i="4" s="1"/>
  <c r="AG35" i="10" s="1"/>
  <c r="AG36" i="10" s="1"/>
  <c r="AG40" i="10" s="1"/>
  <c r="AG34" i="4" l="1"/>
  <c r="AG43" i="4" l="1"/>
  <c r="AH29" i="4"/>
  <c r="AG30" i="10"/>
  <c r="AH31" i="4" l="1"/>
  <c r="AH33" i="4" s="1"/>
  <c r="AH35" i="10" s="1"/>
  <c r="AH36" i="10" s="1"/>
  <c r="AH40" i="10" s="1"/>
  <c r="AH34" i="4" l="1"/>
  <c r="AI29" i="4" l="1"/>
  <c r="AH43" i="4"/>
  <c r="AH30" i="10"/>
  <c r="AI31" i="4" l="1"/>
  <c r="AI33" i="4" s="1"/>
  <c r="AI35" i="10" s="1"/>
  <c r="AI36" i="10" s="1"/>
  <c r="AI40" i="10" s="1"/>
  <c r="AI34" i="4" l="1"/>
  <c r="AI43" i="4" l="1"/>
  <c r="AJ29" i="4"/>
  <c r="AI30" i="10"/>
  <c r="AJ31" i="4" l="1"/>
  <c r="AJ33" i="4" s="1"/>
  <c r="AJ35" i="10" s="1"/>
  <c r="AJ36" i="10" s="1"/>
  <c r="AJ40" i="10" s="1"/>
  <c r="AJ34" i="4" l="1"/>
  <c r="AJ43" i="4" l="1"/>
  <c r="AK29" i="4"/>
  <c r="AJ30" i="10"/>
  <c r="AK31" i="4" l="1"/>
  <c r="AK33" i="4" s="1"/>
  <c r="AK35" i="10" s="1"/>
  <c r="AK36" i="10" s="1"/>
  <c r="AK40" i="10" s="1"/>
  <c r="AK34" i="4" l="1"/>
  <c r="AK43" i="4" l="1"/>
  <c r="AL29" i="4"/>
  <c r="AK30" i="10"/>
  <c r="AL31" i="4" l="1"/>
  <c r="AL33" i="4" s="1"/>
  <c r="AL35" i="10" s="1"/>
  <c r="AL36" i="10" s="1"/>
  <c r="AL40" i="10" s="1"/>
  <c r="AL34" i="4" l="1"/>
  <c r="AM29" i="4" l="1"/>
  <c r="AL43" i="4"/>
  <c r="AL30" i="10"/>
  <c r="AM31" i="4" l="1"/>
  <c r="AM33" i="4" s="1"/>
  <c r="AM35" i="10" s="1"/>
  <c r="AM36" i="10" s="1"/>
  <c r="AM40" i="10" s="1"/>
  <c r="AM34" i="4" l="1"/>
  <c r="AM43" i="4" l="1"/>
  <c r="AN29" i="4"/>
  <c r="AM30" i="10"/>
  <c r="AN31" i="4" l="1"/>
  <c r="AN33" i="4" s="1"/>
  <c r="AN35" i="10" s="1"/>
  <c r="AN36" i="10" s="1"/>
  <c r="AN40" i="10" s="1"/>
  <c r="AN34" i="4" l="1"/>
  <c r="AN43" i="4" l="1"/>
  <c r="AO29" i="4"/>
  <c r="AN30" i="10"/>
  <c r="AO31" i="4" l="1"/>
  <c r="AO33" i="4" s="1"/>
  <c r="AO35" i="10" s="1"/>
  <c r="AO36" i="10" s="1"/>
  <c r="AO40" i="10" s="1"/>
  <c r="AO34" i="4" l="1"/>
  <c r="AO43" i="4" l="1"/>
  <c r="AO30" i="10"/>
  <c r="AP29" i="4"/>
  <c r="AP31" i="4" l="1"/>
  <c r="AP33" i="4" s="1"/>
  <c r="AP35" i="10" s="1"/>
  <c r="AP36" i="10" s="1"/>
  <c r="AP40" i="10" s="1"/>
  <c r="AP34" i="4" l="1"/>
  <c r="AQ29" i="4" l="1"/>
  <c r="AP43" i="4"/>
  <c r="AP30" i="10"/>
  <c r="AQ31" i="4" l="1"/>
  <c r="AQ33" i="4" s="1"/>
  <c r="AQ35" i="10" s="1"/>
  <c r="AQ36" i="10" s="1"/>
  <c r="AQ40" i="10" s="1"/>
  <c r="AQ34" i="4" l="1"/>
  <c r="AQ43" i="4" l="1"/>
  <c r="AR29" i="4"/>
  <c r="AQ30" i="10"/>
  <c r="AR31" i="4" l="1"/>
  <c r="AR33" i="4" s="1"/>
  <c r="AR35" i="10" s="1"/>
  <c r="AR36" i="10" s="1"/>
  <c r="AR40" i="10" s="1"/>
  <c r="AR34" i="4" l="1"/>
  <c r="AR43" i="4" l="1"/>
  <c r="AS29" i="4"/>
  <c r="AR30" i="10"/>
  <c r="AS31" i="4" l="1"/>
  <c r="AS33" i="4" s="1"/>
  <c r="AS35" i="10" s="1"/>
  <c r="AS36" i="10" s="1"/>
  <c r="AS40" i="10" s="1"/>
  <c r="AS34" i="4" l="1"/>
  <c r="AS43" i="4" l="1"/>
  <c r="AT29" i="4"/>
  <c r="AS30" i="10"/>
  <c r="AT31" i="4" l="1"/>
  <c r="AT33" i="4" s="1"/>
  <c r="AT35" i="10" s="1"/>
  <c r="AT36" i="10" s="1"/>
  <c r="AT40" i="10" s="1"/>
  <c r="AT34" i="4" l="1"/>
  <c r="AU29" i="4" l="1"/>
  <c r="AT43" i="4"/>
  <c r="AT30" i="10"/>
  <c r="AU31" i="4" l="1"/>
  <c r="AU33" i="4" s="1"/>
  <c r="AU35" i="10" s="1"/>
  <c r="AU36" i="10" s="1"/>
  <c r="AU40" i="10" s="1"/>
  <c r="AU34" i="4" l="1"/>
  <c r="AU43" i="4" l="1"/>
  <c r="AV29" i="4"/>
  <c r="AU30" i="10"/>
  <c r="AV31" i="4" l="1"/>
  <c r="AV33" i="4" s="1"/>
  <c r="AV35" i="10" s="1"/>
  <c r="AV36" i="10" s="1"/>
  <c r="AV40" i="10" s="1"/>
  <c r="AV34" i="4" l="1"/>
  <c r="AV43" i="4" l="1"/>
  <c r="AW29" i="4"/>
  <c r="AV30" i="10"/>
  <c r="AW31" i="4" l="1"/>
  <c r="AW33" i="4" s="1"/>
  <c r="AW35" i="10" s="1"/>
  <c r="AW36" i="10" s="1"/>
  <c r="AW40" i="10" s="1"/>
  <c r="AW34" i="4" l="1"/>
  <c r="AW43" i="4" l="1"/>
  <c r="AX29" i="4"/>
  <c r="AW30" i="10"/>
  <c r="AX31" i="4" l="1"/>
  <c r="AX33" i="4" s="1"/>
  <c r="AX35" i="10" s="1"/>
  <c r="AX36" i="10" s="1"/>
  <c r="AX40" i="10" s="1"/>
  <c r="AX34" i="4" l="1"/>
  <c r="AY29" i="4" l="1"/>
  <c r="AX43" i="4"/>
  <c r="AX30" i="10"/>
  <c r="AY31" i="4" l="1"/>
  <c r="AY33" i="4" s="1"/>
  <c r="AY35" i="10" s="1"/>
  <c r="AY36" i="10" s="1"/>
  <c r="AY40" i="10" s="1"/>
  <c r="AY34" i="4" l="1"/>
  <c r="AY43" i="4" l="1"/>
  <c r="AZ29" i="4"/>
  <c r="AY30" i="10"/>
  <c r="AZ31" i="4" l="1"/>
  <c r="AZ33" i="4" s="1"/>
  <c r="AZ35" i="10" s="1"/>
  <c r="AZ36" i="10" s="1"/>
  <c r="AZ40" i="10" s="1"/>
  <c r="AZ34" i="4" l="1"/>
  <c r="AZ43" i="4" l="1"/>
  <c r="BA29" i="4"/>
  <c r="AZ30" i="10"/>
  <c r="BA31" i="4" l="1"/>
  <c r="BA33" i="4" s="1"/>
  <c r="BA35" i="10" s="1"/>
  <c r="BA36" i="10" s="1"/>
  <c r="BA40" i="10" s="1"/>
  <c r="BA34" i="4" l="1"/>
  <c r="BA43" i="4" l="1"/>
  <c r="BB29" i="4"/>
  <c r="BA30" i="10"/>
  <c r="BB31" i="4" l="1"/>
  <c r="BB33" i="4" s="1"/>
  <c r="BB35" i="10" s="1"/>
  <c r="BB36" i="10" s="1"/>
  <c r="BB40" i="10" s="1"/>
  <c r="BB34" i="4" l="1"/>
  <c r="BC29" i="4" l="1"/>
  <c r="BB43" i="4"/>
  <c r="BB30" i="10"/>
  <c r="BC31" i="4" l="1"/>
  <c r="BC33" i="4" s="1"/>
  <c r="BC35" i="10" s="1"/>
  <c r="BC36" i="10" s="1"/>
  <c r="BC40" i="10" s="1"/>
  <c r="BC34" i="4" l="1"/>
  <c r="BD29" i="4" l="1"/>
  <c r="BC30" i="10"/>
  <c r="BC43" i="4"/>
  <c r="BD31" i="4" l="1"/>
  <c r="BD33" i="4" s="1"/>
  <c r="BD35" i="10" s="1"/>
  <c r="BD36" i="10" s="1"/>
  <c r="BD40" i="10" s="1"/>
  <c r="BD34" i="4" l="1"/>
  <c r="BE29" i="4" l="1"/>
  <c r="BD43" i="4"/>
  <c r="BD30" i="10"/>
  <c r="BE31" i="4" l="1"/>
  <c r="BE33" i="4" s="1"/>
  <c r="BE35" i="10" s="1"/>
  <c r="BE36" i="10" s="1"/>
  <c r="BE40" i="10" s="1"/>
  <c r="BE34" i="4" l="1"/>
  <c r="BF29" i="4" l="1"/>
  <c r="BE30" i="10"/>
  <c r="BE43" i="4"/>
  <c r="BF31" i="4" l="1"/>
  <c r="BF33" i="4" s="1"/>
  <c r="BF35" i="10" s="1"/>
  <c r="BF36" i="10" s="1"/>
  <c r="BF40" i="10" s="1"/>
  <c r="BF34" i="4" l="1"/>
  <c r="BG29" i="4" l="1"/>
  <c r="BF43" i="4"/>
  <c r="BF30" i="10"/>
  <c r="BG31" i="4" l="1"/>
  <c r="BG33" i="4" s="1"/>
  <c r="BG35" i="10" s="1"/>
  <c r="BG36" i="10" s="1"/>
  <c r="BG40" i="10" s="1"/>
  <c r="BG34" i="4" l="1"/>
  <c r="BH29" i="4" l="1"/>
  <c r="BG30" i="10"/>
  <c r="BG43" i="4"/>
  <c r="BH31" i="4" l="1"/>
  <c r="BH33" i="4" s="1"/>
  <c r="BH35" i="10" s="1"/>
  <c r="BH36" i="10" s="1"/>
  <c r="BH40" i="10" s="1"/>
  <c r="BH34" i="4" l="1"/>
  <c r="BI29" i="4" l="1"/>
  <c r="BH43" i="4"/>
  <c r="BH30" i="10"/>
  <c r="BI31" i="4" l="1"/>
  <c r="BI33" i="4" s="1"/>
  <c r="BI35" i="10" s="1"/>
  <c r="BI36" i="10" s="1"/>
  <c r="BI40" i="10" s="1"/>
  <c r="BI34" i="4" l="1"/>
  <c r="BJ29" i="4" l="1"/>
  <c r="BI43" i="4"/>
  <c r="BI30" i="10"/>
  <c r="BJ31" i="4" l="1"/>
  <c r="BJ33" i="4" s="1"/>
  <c r="BJ35" i="10" s="1"/>
  <c r="BJ36" i="10" s="1"/>
  <c r="BJ40" i="10" s="1"/>
  <c r="BJ34" i="4" l="1"/>
  <c r="BJ43" i="4" l="1"/>
  <c r="BK29" i="4"/>
  <c r="BJ30" i="10"/>
  <c r="BK31" i="4" l="1"/>
  <c r="BK33" i="4" s="1"/>
  <c r="BK35" i="10" s="1"/>
  <c r="BK36" i="10" s="1"/>
  <c r="BK40" i="10" s="1"/>
  <c r="BK34" i="4" l="1"/>
  <c r="BL29" i="4" l="1"/>
  <c r="BK30" i="10"/>
  <c r="BK43" i="4"/>
  <c r="BL31" i="4" l="1"/>
  <c r="BL33" i="4" s="1"/>
  <c r="BL35" i="10" s="1"/>
  <c r="BL36" i="10" s="1"/>
  <c r="BL40" i="10" s="1"/>
  <c r="BL34" i="4" l="1"/>
  <c r="BL43" i="4" l="1"/>
  <c r="BM29" i="4"/>
  <c r="BL30" i="10"/>
  <c r="BM31" i="4" l="1"/>
  <c r="BM33" i="4" s="1"/>
  <c r="BM35" i="10" s="1"/>
  <c r="BM36" i="10" s="1"/>
  <c r="BM40" i="10" s="1"/>
  <c r="BM34" i="4" l="1"/>
  <c r="BN29" i="4" l="1"/>
  <c r="BM43" i="4"/>
  <c r="BM30" i="10"/>
  <c r="BN31" i="4" l="1"/>
  <c r="BN33" i="4" s="1"/>
  <c r="BN35" i="10" s="1"/>
  <c r="BN36" i="10" s="1"/>
  <c r="BN40" i="10" s="1"/>
  <c r="BN34" i="4" l="1"/>
  <c r="BN43" i="4" l="1"/>
  <c r="BN30" i="10"/>
  <c r="BO29" i="4"/>
  <c r="BO31" i="4" l="1"/>
  <c r="BO33" i="4" s="1"/>
  <c r="BO35" i="10" s="1"/>
  <c r="BO36" i="10" s="1"/>
  <c r="BO40" i="10" s="1"/>
  <c r="BO34" i="4" l="1"/>
  <c r="BP29" i="4" l="1"/>
  <c r="BO30" i="10"/>
  <c r="BO43" i="4"/>
  <c r="BP31" i="4" l="1"/>
  <c r="BP33" i="4" s="1"/>
  <c r="BP35" i="10" s="1"/>
  <c r="BP36" i="10" s="1"/>
  <c r="BP40" i="10" s="1"/>
  <c r="BP34" i="4" l="1"/>
  <c r="BP43" i="4" l="1"/>
  <c r="BP30" i="10"/>
  <c r="BQ29" i="4"/>
  <c r="BQ31" i="4" l="1"/>
  <c r="BQ33" i="4" s="1"/>
  <c r="BQ35" i="10" l="1"/>
  <c r="BQ36" i="10" s="1"/>
  <c r="I33" i="4"/>
  <c r="BQ34" i="4"/>
  <c r="BQ30" i="10" l="1"/>
  <c r="I30" i="10" s="1"/>
  <c r="F29" i="10" s="1"/>
  <c r="BQ43" i="4"/>
  <c r="H44" i="4" s="1"/>
  <c r="BQ40" i="10"/>
  <c r="I40" i="10" s="1"/>
  <c r="D22" i="10" s="1"/>
  <c r="I36" i="10"/>
  <c r="H46" i="4" l="1"/>
  <c r="I42" i="10" s="1"/>
  <c r="D24" i="10" s="1"/>
  <c r="D25" i="10"/>
  <c r="D26" i="10" s="1"/>
  <c r="H45" i="4"/>
</calcChain>
</file>

<file path=xl/sharedStrings.xml><?xml version="1.0" encoding="utf-8"?>
<sst xmlns="http://schemas.openxmlformats.org/spreadsheetml/2006/main" count="856" uniqueCount="372">
  <si>
    <t>https://www.treasurydirect.gov/GA-SL/SLGS/selectSLGSDate.htm</t>
  </si>
  <si>
    <t>Data date:</t>
  </si>
  <si>
    <t>Year</t>
  </si>
  <si>
    <t>00-01</t>
  </si>
  <si>
    <t>ONLY</t>
  </si>
  <si>
    <t>SLGS Rate</t>
  </si>
  <si>
    <t>00-02</t>
  </si>
  <si>
    <t>00-03</t>
  </si>
  <si>
    <t>00-04</t>
  </si>
  <si>
    <t>00-05</t>
  </si>
  <si>
    <t>00-06</t>
  </si>
  <si>
    <t>00-07</t>
  </si>
  <si>
    <t>00-08</t>
  </si>
  <si>
    <t>00-09</t>
  </si>
  <si>
    <t>00-10</t>
  </si>
  <si>
    <t>00-11</t>
  </si>
  <si>
    <t>13-00</t>
  </si>
  <si>
    <t>13-01</t>
  </si>
  <si>
    <t>13-02</t>
  </si>
  <si>
    <t>13-03</t>
  </si>
  <si>
    <t>13-04</t>
  </si>
  <si>
    <t>13-05</t>
  </si>
  <si>
    <t>13-06</t>
  </si>
  <si>
    <t>13-07</t>
  </si>
  <si>
    <t>13-08</t>
  </si>
  <si>
    <t>13-09</t>
  </si>
  <si>
    <t>13-10</t>
  </si>
  <si>
    <t>13-11</t>
  </si>
  <si>
    <t>14-00</t>
  </si>
  <si>
    <t>14-01</t>
  </si>
  <si>
    <t>14-02</t>
  </si>
  <si>
    <t>14-03</t>
  </si>
  <si>
    <t>14-04</t>
  </si>
  <si>
    <t>14-05</t>
  </si>
  <si>
    <t>14-06</t>
  </si>
  <si>
    <t>14-07</t>
  </si>
  <si>
    <t>14-08</t>
  </si>
  <si>
    <t>14-09</t>
  </si>
  <si>
    <t>14-10</t>
  </si>
  <si>
    <t>14-11</t>
  </si>
  <si>
    <t>15-00</t>
  </si>
  <si>
    <t>15-01</t>
  </si>
  <si>
    <t>15-02</t>
  </si>
  <si>
    <t>15-03</t>
  </si>
  <si>
    <t>15-04</t>
  </si>
  <si>
    <t>15-05</t>
  </si>
  <si>
    <t>15-06</t>
  </si>
  <si>
    <t>15-07</t>
  </si>
  <si>
    <t>15-08</t>
  </si>
  <si>
    <t>15-09</t>
  </si>
  <si>
    <t>15-10</t>
  </si>
  <si>
    <t>15-11</t>
  </si>
  <si>
    <t>16-00</t>
  </si>
  <si>
    <t>16-01</t>
  </si>
  <si>
    <t>16-02</t>
  </si>
  <si>
    <t>16-03</t>
  </si>
  <si>
    <t>16-04</t>
  </si>
  <si>
    <t>16-05</t>
  </si>
  <si>
    <t>16-06</t>
  </si>
  <si>
    <t>16-07</t>
  </si>
  <si>
    <t>16-08</t>
  </si>
  <si>
    <t>16-09</t>
  </si>
  <si>
    <t>16-10</t>
  </si>
  <si>
    <t>16-11</t>
  </si>
  <si>
    <t>17-00</t>
  </si>
  <si>
    <t>17-01</t>
  </si>
  <si>
    <t>17-02</t>
  </si>
  <si>
    <t>17-03</t>
  </si>
  <si>
    <t>17-04</t>
  </si>
  <si>
    <t>17-05</t>
  </si>
  <si>
    <t>17-06</t>
  </si>
  <si>
    <t>17-07</t>
  </si>
  <si>
    <t>17-08</t>
  </si>
  <si>
    <t>17-09</t>
  </si>
  <si>
    <t>17-10</t>
  </si>
  <si>
    <t>17-11</t>
  </si>
  <si>
    <t>18-00</t>
  </si>
  <si>
    <t>18-01</t>
  </si>
  <si>
    <t>18-02</t>
  </si>
  <si>
    <t>18-03</t>
  </si>
  <si>
    <t>18-04</t>
  </si>
  <si>
    <t>18-05</t>
  </si>
  <si>
    <t>18-06</t>
  </si>
  <si>
    <t>18-07</t>
  </si>
  <si>
    <t>18-08</t>
  </si>
  <si>
    <t>18-09</t>
  </si>
  <si>
    <t>18-10</t>
  </si>
  <si>
    <t>18-11</t>
  </si>
  <si>
    <t>19-00</t>
  </si>
  <si>
    <t>19-01</t>
  </si>
  <si>
    <t>19-02</t>
  </si>
  <si>
    <t>19-03</t>
  </si>
  <si>
    <t>19-04</t>
  </si>
  <si>
    <t>19-05</t>
  </si>
  <si>
    <t>19-06</t>
  </si>
  <si>
    <t>19-07</t>
  </si>
  <si>
    <t>19-08</t>
  </si>
  <si>
    <t>19-09</t>
  </si>
  <si>
    <t>19-10</t>
  </si>
  <si>
    <t>19-11</t>
  </si>
  <si>
    <t>20-00</t>
  </si>
  <si>
    <t>20-01</t>
  </si>
  <si>
    <t>20-02</t>
  </si>
  <si>
    <t>20-03</t>
  </si>
  <si>
    <t>20-04</t>
  </si>
  <si>
    <t>20-05</t>
  </si>
  <si>
    <t>20-06</t>
  </si>
  <si>
    <t>20-07</t>
  </si>
  <si>
    <t>20-08</t>
  </si>
  <si>
    <t>20-09</t>
  </si>
  <si>
    <t>20-10</t>
  </si>
  <si>
    <t>20-11</t>
  </si>
  <si>
    <t>21-00</t>
  </si>
  <si>
    <t>21-01</t>
  </si>
  <si>
    <t>21-02</t>
  </si>
  <si>
    <t>21-03</t>
  </si>
  <si>
    <t>21-04</t>
  </si>
  <si>
    <t>21-05</t>
  </si>
  <si>
    <t>21-06</t>
  </si>
  <si>
    <t>21-07</t>
  </si>
  <si>
    <t>21-08</t>
  </si>
  <si>
    <t>21-09</t>
  </si>
  <si>
    <t>21-10</t>
  </si>
  <si>
    <t>21-11</t>
  </si>
  <si>
    <t>22-00</t>
  </si>
  <si>
    <t>22-01</t>
  </si>
  <si>
    <t>22-02</t>
  </si>
  <si>
    <t>22-03</t>
  </si>
  <si>
    <t>22-04</t>
  </si>
  <si>
    <t>22-05</t>
  </si>
  <si>
    <t>22-06</t>
  </si>
  <si>
    <t>22-07</t>
  </si>
  <si>
    <t>22-08</t>
  </si>
  <si>
    <t>22-09</t>
  </si>
  <si>
    <t>22-10</t>
  </si>
  <si>
    <t>22-11</t>
  </si>
  <si>
    <t>23-00</t>
  </si>
  <si>
    <t>23-01</t>
  </si>
  <si>
    <t>23-02</t>
  </si>
  <si>
    <t>23-03</t>
  </si>
  <si>
    <t>23-04</t>
  </si>
  <si>
    <t>23-05</t>
  </si>
  <si>
    <t>23-06</t>
  </si>
  <si>
    <t>23-07</t>
  </si>
  <si>
    <t>23-08</t>
  </si>
  <si>
    <t>23-09</t>
  </si>
  <si>
    <t>23-10</t>
  </si>
  <si>
    <t>23-11</t>
  </si>
  <si>
    <t>24-00</t>
  </si>
  <si>
    <t>24-01</t>
  </si>
  <si>
    <t>24-02</t>
  </si>
  <si>
    <t>24-03</t>
  </si>
  <si>
    <t>24-04</t>
  </si>
  <si>
    <t>24-05</t>
  </si>
  <si>
    <t>24-06</t>
  </si>
  <si>
    <t>24-07</t>
  </si>
  <si>
    <t>24-08</t>
  </si>
  <si>
    <t>24-09</t>
  </si>
  <si>
    <t>24-10</t>
  </si>
  <si>
    <t>24-11</t>
  </si>
  <si>
    <t>25-00</t>
  </si>
  <si>
    <t>25-01</t>
  </si>
  <si>
    <t>25-02</t>
  </si>
  <si>
    <t>25-03</t>
  </si>
  <si>
    <t>25-04</t>
  </si>
  <si>
    <t>25-05</t>
  </si>
  <si>
    <t>25-06</t>
  </si>
  <si>
    <t>25-07</t>
  </si>
  <si>
    <t>25-08</t>
  </si>
  <si>
    <t>25-09</t>
  </si>
  <si>
    <t>25-10</t>
  </si>
  <si>
    <t>25-11</t>
  </si>
  <si>
    <t>26-00</t>
  </si>
  <si>
    <t>26-01</t>
  </si>
  <si>
    <t>26-02</t>
  </si>
  <si>
    <t>26-03</t>
  </si>
  <si>
    <t>26-04</t>
  </si>
  <si>
    <t>26-05</t>
  </si>
  <si>
    <t>26-06</t>
  </si>
  <si>
    <t>26-07</t>
  </si>
  <si>
    <t>26-08</t>
  </si>
  <si>
    <t>26-09</t>
  </si>
  <si>
    <t>26-10</t>
  </si>
  <si>
    <t>26-11</t>
  </si>
  <si>
    <t>27-00</t>
  </si>
  <si>
    <t>27-01</t>
  </si>
  <si>
    <t>27-02</t>
  </si>
  <si>
    <t>27-03</t>
  </si>
  <si>
    <t>27-04</t>
  </si>
  <si>
    <t>27-05</t>
  </si>
  <si>
    <t>27-06</t>
  </si>
  <si>
    <t>27-07</t>
  </si>
  <si>
    <t>27-08</t>
  </si>
  <si>
    <t>27-09</t>
  </si>
  <si>
    <t>27-10</t>
  </si>
  <si>
    <t>27-11</t>
  </si>
  <si>
    <t>28-00</t>
  </si>
  <si>
    <t>28-01</t>
  </si>
  <si>
    <t>28-02</t>
  </si>
  <si>
    <t>28-03</t>
  </si>
  <si>
    <t>28-04</t>
  </si>
  <si>
    <t>28-05</t>
  </si>
  <si>
    <t>28-06</t>
  </si>
  <si>
    <t>28-07</t>
  </si>
  <si>
    <t>28-08</t>
  </si>
  <si>
    <t>28-09</t>
  </si>
  <si>
    <t>28-10</t>
  </si>
  <si>
    <t>28-11</t>
  </si>
  <si>
    <t>29-00</t>
  </si>
  <si>
    <t>29-01</t>
  </si>
  <si>
    <t>29-02</t>
  </si>
  <si>
    <t>29-03</t>
  </si>
  <si>
    <t>29-04</t>
  </si>
  <si>
    <t>29-05</t>
  </si>
  <si>
    <t>29-06</t>
  </si>
  <si>
    <t>29-07</t>
  </si>
  <si>
    <t>29-08</t>
  </si>
  <si>
    <t>29-09</t>
  </si>
  <si>
    <t>29-10</t>
  </si>
  <si>
    <t>29-11</t>
  </si>
  <si>
    <t>30-00</t>
  </si>
  <si>
    <t>40-00</t>
  </si>
  <si>
    <t>Date</t>
  </si>
  <si>
    <t>Aa1/AA+</t>
  </si>
  <si>
    <t>Aa2/AA</t>
  </si>
  <si>
    <t>Aa3/AA-</t>
  </si>
  <si>
    <t>A1/A+</t>
  </si>
  <si>
    <t>A2/A</t>
  </si>
  <si>
    <t>A3/A-</t>
  </si>
  <si>
    <t>Baa1/BBB+</t>
  </si>
  <si>
    <t>Baa2/BBB</t>
  </si>
  <si>
    <t>Baa3/BBB-</t>
  </si>
  <si>
    <t>Adjusted Muni Bond Curve</t>
  </si>
  <si>
    <t>Series</t>
  </si>
  <si>
    <t>Par</t>
  </si>
  <si>
    <t>Coupon</t>
  </si>
  <si>
    <t>Yield</t>
  </si>
  <si>
    <t>Amort</t>
  </si>
  <si>
    <t>Target</t>
  </si>
  <si>
    <t>Issue</t>
  </si>
  <si>
    <t>Proceeds</t>
  </si>
  <si>
    <t>Premium</t>
  </si>
  <si>
    <t>Interest</t>
  </si>
  <si>
    <t>Debt Service</t>
  </si>
  <si>
    <t>WAL</t>
  </si>
  <si>
    <t>Rate</t>
  </si>
  <si>
    <t>Wifia Loan</t>
  </si>
  <si>
    <t>Balance - Start</t>
  </si>
  <si>
    <t>Balance - End</t>
  </si>
  <si>
    <t>Bond</t>
  </si>
  <si>
    <t>Counter</t>
  </si>
  <si>
    <t>Raw</t>
  </si>
  <si>
    <t>Extrapol</t>
  </si>
  <si>
    <t>Compress</t>
  </si>
  <si>
    <t>Wifia WAL</t>
  </si>
  <si>
    <t>Wifia WAL Rate</t>
  </si>
  <si>
    <t>https://emma.msrb.org/ToolsAndResources/BloombergYieldCurve?daily=True</t>
  </si>
  <si>
    <t>Aaa/AAA</t>
  </si>
  <si>
    <t>Data sources:</t>
  </si>
  <si>
    <t>BVAL® AAA Callable Municipal Curve (Yield)</t>
  </si>
  <si>
    <t>BVAL AAA</t>
  </si>
  <si>
    <t>Wifia</t>
  </si>
  <si>
    <t>W-Bond</t>
  </si>
  <si>
    <t>Amortization Allocation</t>
  </si>
  <si>
    <t>Construction Period</t>
  </si>
  <si>
    <t>I/O Period (includes W-Deferral, Reserve Use, Early Repayment)</t>
  </si>
  <si>
    <t>Amortization Period</t>
  </si>
  <si>
    <t>Max Tenor</t>
  </si>
  <si>
    <t>Period</t>
  </si>
  <si>
    <t>Phase</t>
  </si>
  <si>
    <t>Code</t>
  </si>
  <si>
    <t>Test Rate - Bond</t>
  </si>
  <si>
    <t>Test Rate - Wifia</t>
  </si>
  <si>
    <t>Level DS Comparator Bond</t>
  </si>
  <si>
    <t>Full Period</t>
  </si>
  <si>
    <t>Comp Bond</t>
  </si>
  <si>
    <t>Balance</t>
  </si>
  <si>
    <t>Base</t>
  </si>
  <si>
    <t>Accrual</t>
  </si>
  <si>
    <t>Residual</t>
  </si>
  <si>
    <t>Reserve</t>
  </si>
  <si>
    <t xml:space="preserve">Reserve </t>
  </si>
  <si>
    <t>Draw</t>
  </si>
  <si>
    <t>Affordability Reserve</t>
  </si>
  <si>
    <t>Early</t>
  </si>
  <si>
    <t>Allocated</t>
  </si>
  <si>
    <t>Sculpting Ratio</t>
  </si>
  <si>
    <t xml:space="preserve">Standard Rate Input </t>
  </si>
  <si>
    <t>Standard Rate Extrapolation</t>
  </si>
  <si>
    <t>DS</t>
  </si>
  <si>
    <t>Cap Int</t>
  </si>
  <si>
    <t>Construction and Cap Int Accounts</t>
  </si>
  <si>
    <t>Comparator Bond</t>
  </si>
  <si>
    <t>Construct</t>
  </si>
  <si>
    <t>Comparator Bond Size</t>
  </si>
  <si>
    <t>Period:</t>
  </si>
  <si>
    <t>Amount:</t>
  </si>
  <si>
    <t>SLGS</t>
  </si>
  <si>
    <t>Deposit</t>
  </si>
  <si>
    <t>Account</t>
  </si>
  <si>
    <t>Deposit:</t>
  </si>
  <si>
    <t>Iter</t>
  </si>
  <si>
    <t>Iteration</t>
  </si>
  <si>
    <t>Analytics and Graphics</t>
  </si>
  <si>
    <t>Net Debt Service</t>
  </si>
  <si>
    <t>Con and Cap Int Accounts</t>
  </si>
  <si>
    <t>Net Bond Balance</t>
  </si>
  <si>
    <t>PV:</t>
  </si>
  <si>
    <t>IRR:</t>
  </si>
  <si>
    <t>Tax-Exempt Balance</t>
  </si>
  <si>
    <t>Taxable Equivalent Yield</t>
  </si>
  <si>
    <t>Federal Tax Rate</t>
  </si>
  <si>
    <t>Budget (10-Year Undisc)</t>
  </si>
  <si>
    <t>PV Tax Expenditure (@T-30)</t>
  </si>
  <si>
    <t>Total</t>
  </si>
  <si>
    <t>Alloc %</t>
  </si>
  <si>
    <t>Wifia Bond Tranche</t>
  </si>
  <si>
    <t>Wifia Commitment</t>
  </si>
  <si>
    <t>Wifia Construct</t>
  </si>
  <si>
    <t>Construct Draws</t>
  </si>
  <si>
    <t>Principal Repay</t>
  </si>
  <si>
    <t>Phase Code</t>
  </si>
  <si>
    <t>Horizontal Phase Code</t>
  </si>
  <si>
    <t>Horizontal Wifia Alloc</t>
  </si>
  <si>
    <t>FCRA Credit</t>
  </si>
  <si>
    <t>PV of EL</t>
  </si>
  <si>
    <t>Ann EL%</t>
  </si>
  <si>
    <t>Actual</t>
  </si>
  <si>
    <t>Iter 5-35</t>
  </si>
  <si>
    <t>Comparison and Analysis</t>
  </si>
  <si>
    <t>Wbond Accts</t>
  </si>
  <si>
    <t>Wbond Net Bal</t>
  </si>
  <si>
    <t>Wloan Net Bal</t>
  </si>
  <si>
    <t>Wloan Comm</t>
  </si>
  <si>
    <t>Phase 1 Com</t>
  </si>
  <si>
    <t>Com Balance</t>
  </si>
  <si>
    <t>DS WBond</t>
  </si>
  <si>
    <t>DS Wloan</t>
  </si>
  <si>
    <t>Total Wifia</t>
  </si>
  <si>
    <t>DS Comp</t>
  </si>
  <si>
    <t>Deferral</t>
  </si>
  <si>
    <t>Comp</t>
  </si>
  <si>
    <t>Wbond</t>
  </si>
  <si>
    <t>Wloan</t>
  </si>
  <si>
    <t>Sculpt</t>
  </si>
  <si>
    <t>DS Difference</t>
  </si>
  <si>
    <t>Diff DS PV</t>
  </si>
  <si>
    <t>FCRA Amt</t>
  </si>
  <si>
    <t>FCRA Multipler</t>
  </si>
  <si>
    <t>TE Diff (Budget)</t>
  </si>
  <si>
    <t>TE Diff (PV)</t>
  </si>
  <si>
    <t>DR 30-Yr Bond</t>
  </si>
  <si>
    <t>UST SLGS Curve + 1bp.</t>
  </si>
  <si>
    <t>10-Yr Bond Util Comp</t>
  </si>
  <si>
    <t>10-Yr Bond Util Wifia</t>
  </si>
  <si>
    <t>SLGS TABLE FOR USE ON September 15, 2020</t>
  </si>
  <si>
    <t>55-year post-construction</t>
  </si>
  <si>
    <t>35-year post-construction</t>
  </si>
  <si>
    <t>Case differences</t>
  </si>
  <si>
    <t>Notes</t>
  </si>
  <si>
    <t>Proposed post-construct increase 35 to 55 years</t>
  </si>
  <si>
    <t>Higher comparison bond rate from longer term; market &amp; extrapolated</t>
  </si>
  <si>
    <t>Higher WIFIA financing 51% bond rate from longer term; market</t>
  </si>
  <si>
    <t>No change in WIFIA loan rate due to Treasury flat-forward, full sculpting</t>
  </si>
  <si>
    <t>Same discount rate used in both cases</t>
  </si>
  <si>
    <t>Estimated FCRA credit subsidy rate up 40%</t>
  </si>
  <si>
    <t>Estimated FCRA credit subsidy amount up by $170k for $100m project</t>
  </si>
  <si>
    <t>Estimated FCRA credit subsidy multipler up by 40%</t>
  </si>
  <si>
    <t>PV of debt service savings approximately doubled to 18% of $100m project cost</t>
  </si>
  <si>
    <t>Extended Case Comparison: $100m Aa3/AA- WIFIA Financing</t>
  </si>
  <si>
    <t>Slight improvement of 10-year tax-expenditure scoring, $600k (approx. = FRCA cost)</t>
  </si>
  <si>
    <t>Signficant improvement on economic tax-expenditure, up $5.2m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</si>
</sst>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0.0000"/>
    <numFmt numFmtId="165" formatCode="[$-409]d\-mmm\-yy;@"/>
    <numFmt numFmtId="166" formatCode="0.0%"/>
    <numFmt numFmtId="167" formatCode="#,##0.000_);\(#,##0.000\)"/>
    <numFmt numFmtId="168" formatCode="#,##0.0000_);\(#,##0.0000\)"/>
    <numFmt numFmtId="169" formatCode="0.000%"/>
    <numFmt numFmtId="170" formatCode="0.00_);\(0.00\)"/>
    <numFmt numFmtId="171" formatCode="_(* #,##0_);_(* \(#,##0\);_(* &quot;-&quot;??_);_(@_)"/>
    <numFmt numFmtId="172" formatCode="0.0000%"/>
    <numFmt numFmtId="173" formatCode="_(* #,##0.0000_);_(* \(#,##0.0000\);_(* &quot;-&quot;??_);_(@_)"/>
    <numFmt numFmtId="174" formatCode="0.000000000%"/>
    <numFmt numFmtId="175" formatCode="#,##0.0_);\(#,##0.0\)"/>
    <numFmt numFmtId="176" formatCode="#,##0.00000_);\(#,##0.00000\)"/>
    <numFmt numFmtId="177" formatCode="0.0"/>
    <numFmt numFmtId="178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.1"/>
      <color rgb="FFFF6600"/>
      <name val="Verdana"/>
      <family val="2"/>
    </font>
    <font>
      <b/>
      <sz val="9"/>
      <color rgb="FF003366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4" fillId="0" borderId="0" xfId="0" applyFont="1"/>
    <xf numFmtId="164" fontId="0" fillId="0" borderId="0" xfId="0" applyNumberFormat="1"/>
    <xf numFmtId="0" fontId="3" fillId="0" borderId="0" xfId="2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1" applyNumberFormat="1" applyFont="1"/>
    <xf numFmtId="39" fontId="0" fillId="0" borderId="0" xfId="0" applyNumberFormat="1"/>
    <xf numFmtId="9" fontId="0" fillId="0" borderId="0" xfId="1" applyFont="1"/>
    <xf numFmtId="167" fontId="0" fillId="0" borderId="0" xfId="0" applyNumberFormat="1"/>
    <xf numFmtId="165" fontId="9" fillId="0" borderId="0" xfId="0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8" fillId="0" borderId="0" xfId="1" applyNumberFormat="1" applyFont="1" applyAlignment="1">
      <alignment horizontal="center"/>
    </xf>
    <xf numFmtId="39" fontId="2" fillId="0" borderId="0" xfId="0" applyNumberFormat="1" applyFont="1"/>
    <xf numFmtId="39" fontId="10" fillId="0" borderId="0" xfId="0" applyNumberFormat="1" applyFont="1"/>
    <xf numFmtId="39" fontId="10" fillId="0" borderId="0" xfId="0" applyNumberFormat="1" applyFont="1" applyAlignment="1">
      <alignment horizontal="center"/>
    </xf>
    <xf numFmtId="169" fontId="0" fillId="0" borderId="0" xfId="1" applyNumberFormat="1" applyFont="1"/>
    <xf numFmtId="169" fontId="11" fillId="0" borderId="0" xfId="1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0" fontId="12" fillId="0" borderId="0" xfId="1" applyNumberFormat="1" applyFont="1" applyAlignment="1">
      <alignment horizontal="center"/>
    </xf>
    <xf numFmtId="9" fontId="11" fillId="0" borderId="0" xfId="1" applyFont="1" applyAlignment="1">
      <alignment horizontal="center"/>
    </xf>
    <xf numFmtId="39" fontId="13" fillId="0" borderId="0" xfId="0" applyNumberFormat="1" applyFont="1"/>
    <xf numFmtId="37" fontId="0" fillId="0" borderId="0" xfId="0" applyNumberFormat="1" applyAlignment="1">
      <alignment horizontal="center"/>
    </xf>
    <xf numFmtId="37" fontId="7" fillId="0" borderId="0" xfId="0" applyNumberFormat="1" applyFont="1" applyAlignment="1">
      <alignment horizontal="center"/>
    </xf>
    <xf numFmtId="170" fontId="12" fillId="0" borderId="0" xfId="1" applyNumberFormat="1" applyFont="1" applyAlignment="1">
      <alignment horizontal="center"/>
    </xf>
    <xf numFmtId="9" fontId="0" fillId="0" borderId="0" xfId="1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9" fontId="8" fillId="0" borderId="0" xfId="1" applyNumberFormat="1" applyFont="1" applyAlignment="1">
      <alignment horizontal="center"/>
    </xf>
    <xf numFmtId="39" fontId="2" fillId="0" borderId="0" xfId="0" applyNumberFormat="1" applyFont="1" applyAlignment="1">
      <alignment horizontal="left"/>
    </xf>
    <xf numFmtId="39" fontId="0" fillId="0" borderId="0" xfId="0" applyNumberFormat="1" applyAlignment="1">
      <alignment horizontal="left"/>
    </xf>
    <xf numFmtId="169" fontId="0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39" fontId="15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39" fontId="0" fillId="0" borderId="0" xfId="0" applyNumberFormat="1" applyAlignment="1">
      <alignment horizontal="right"/>
    </xf>
    <xf numFmtId="170" fontId="12" fillId="0" borderId="0" xfId="1" applyNumberFormat="1" applyFont="1" applyAlignment="1">
      <alignment horizontal="right"/>
    </xf>
    <xf numFmtId="170" fontId="0" fillId="0" borderId="0" xfId="0" applyNumberFormat="1"/>
    <xf numFmtId="39" fontId="0" fillId="0" borderId="0" xfId="0" applyNumberFormat="1" applyFont="1" applyAlignment="1">
      <alignment horizontal="left"/>
    </xf>
    <xf numFmtId="39" fontId="0" fillId="0" borderId="0" xfId="0" applyNumberFormat="1" applyFont="1" applyAlignment="1">
      <alignment horizontal="right"/>
    </xf>
    <xf numFmtId="37" fontId="12" fillId="0" borderId="0" xfId="0" applyNumberFormat="1" applyFont="1" applyAlignment="1">
      <alignment horizontal="center"/>
    </xf>
    <xf numFmtId="0" fontId="0" fillId="0" borderId="0" xfId="0" applyBorder="1"/>
    <xf numFmtId="0" fontId="0" fillId="0" borderId="5" xfId="0" applyBorder="1"/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4" xfId="0" applyBorder="1"/>
    <xf numFmtId="10" fontId="15" fillId="0" borderId="0" xfId="1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5" fontId="5" fillId="0" borderId="0" xfId="0" applyNumberFormat="1" applyFont="1" applyAlignment="1">
      <alignment horizontal="center"/>
    </xf>
    <xf numFmtId="171" fontId="0" fillId="0" borderId="0" xfId="3" applyNumberFormat="1" applyFont="1"/>
    <xf numFmtId="172" fontId="0" fillId="0" borderId="0" xfId="1" applyNumberFormat="1" applyFont="1"/>
    <xf numFmtId="165" fontId="18" fillId="0" borderId="0" xfId="0" applyNumberFormat="1" applyFont="1" applyAlignment="1">
      <alignment horizontal="center"/>
    </xf>
    <xf numFmtId="39" fontId="19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0" fillId="0" borderId="1" xfId="0" applyBorder="1"/>
    <xf numFmtId="0" fontId="16" fillId="0" borderId="2" xfId="0" applyFont="1" applyBorder="1" applyAlignment="1">
      <alignment horizontal="center"/>
    </xf>
    <xf numFmtId="0" fontId="0" fillId="0" borderId="6" xfId="0" applyBorder="1"/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10" fontId="8" fillId="2" borderId="0" xfId="0" applyNumberFormat="1" applyFont="1" applyFill="1" applyBorder="1" applyAlignment="1">
      <alignment horizontal="center" vertical="center" wrapText="1"/>
    </xf>
    <xf numFmtId="17" fontId="8" fillId="2" borderId="0" xfId="0" applyNumberFormat="1" applyFont="1" applyFill="1" applyBorder="1" applyAlignment="1">
      <alignment horizontal="left" vertical="center" wrapText="1"/>
    </xf>
    <xf numFmtId="16" fontId="8" fillId="2" borderId="0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0" fontId="8" fillId="2" borderId="7" xfId="0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left"/>
    </xf>
    <xf numFmtId="164" fontId="2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0" fontId="20" fillId="0" borderId="0" xfId="0" applyFont="1"/>
    <xf numFmtId="172" fontId="0" fillId="0" borderId="0" xfId="0" applyNumberFormat="1"/>
    <xf numFmtId="0" fontId="21" fillId="0" borderId="0" xfId="0" applyFont="1"/>
    <xf numFmtId="39" fontId="0" fillId="0" borderId="0" xfId="0" applyNumberFormat="1" applyFont="1" applyAlignment="1">
      <alignment horizontal="center"/>
    </xf>
    <xf numFmtId="168" fontId="0" fillId="0" borderId="0" xfId="0" applyNumberFormat="1"/>
    <xf numFmtId="173" fontId="0" fillId="0" borderId="0" xfId="3" applyNumberFormat="1" applyFont="1"/>
    <xf numFmtId="174" fontId="0" fillId="0" borderId="0" xfId="1" applyNumberFormat="1" applyFont="1" applyAlignment="1">
      <alignment horizontal="center"/>
    </xf>
    <xf numFmtId="43" fontId="0" fillId="0" borderId="0" xfId="3" applyFont="1" applyAlignment="1">
      <alignment horizontal="center"/>
    </xf>
    <xf numFmtId="39" fontId="22" fillId="0" borderId="0" xfId="0" applyNumberFormat="1" applyFont="1" applyAlignment="1">
      <alignment horizontal="center"/>
    </xf>
    <xf numFmtId="39" fontId="0" fillId="0" borderId="0" xfId="0" applyNumberFormat="1" applyFont="1"/>
    <xf numFmtId="175" fontId="0" fillId="0" borderId="0" xfId="0" applyNumberFormat="1"/>
    <xf numFmtId="172" fontId="23" fillId="0" borderId="0" xfId="1" applyNumberFormat="1" applyFont="1"/>
    <xf numFmtId="43" fontId="23" fillId="0" borderId="0" xfId="3" applyNumberFormat="1" applyFont="1"/>
    <xf numFmtId="37" fontId="0" fillId="0" borderId="0" xfId="0" applyNumberFormat="1"/>
    <xf numFmtId="175" fontId="24" fillId="0" borderId="0" xfId="0" applyNumberFormat="1" applyFont="1"/>
    <xf numFmtId="175" fontId="0" fillId="0" borderId="0" xfId="0" applyNumberFormat="1" applyAlignment="1">
      <alignment horizontal="center"/>
    </xf>
    <xf numFmtId="175" fontId="8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5" fillId="0" borderId="0" xfId="0" applyNumberFormat="1" applyFont="1" applyAlignment="1">
      <alignment horizontal="center"/>
    </xf>
    <xf numFmtId="9" fontId="8" fillId="0" borderId="0" xfId="1" applyFont="1" applyAlignment="1">
      <alignment horizontal="center"/>
    </xf>
    <xf numFmtId="166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9" fontId="8" fillId="0" borderId="0" xfId="1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9" fontId="8" fillId="0" borderId="0" xfId="3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169" fontId="0" fillId="0" borderId="0" xfId="1" applyNumberFormat="1" applyFont="1" applyAlignment="1">
      <alignment horizontal="right"/>
    </xf>
    <xf numFmtId="39" fontId="0" fillId="0" borderId="0" xfId="3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176" fontId="0" fillId="0" borderId="0" xfId="0" applyNumberFormat="1"/>
    <xf numFmtId="178" fontId="0" fillId="0" borderId="0" xfId="1" applyNumberFormat="1" applyFont="1" applyAlignment="1">
      <alignment horizontal="center"/>
    </xf>
    <xf numFmtId="169" fontId="15" fillId="0" borderId="0" xfId="1" applyNumberFormat="1" applyFont="1" applyAlignment="1">
      <alignment horizontal="center"/>
    </xf>
    <xf numFmtId="169" fontId="26" fillId="0" borderId="0" xfId="1" applyNumberFormat="1" applyFont="1" applyAlignment="1">
      <alignment horizontal="center"/>
    </xf>
    <xf numFmtId="2" fontId="0" fillId="0" borderId="0" xfId="1" applyNumberFormat="1" applyFont="1"/>
    <xf numFmtId="37" fontId="8" fillId="0" borderId="0" xfId="1" applyNumberFormat="1" applyFont="1" applyAlignment="1">
      <alignment horizontal="center"/>
    </xf>
    <xf numFmtId="177" fontId="12" fillId="0" borderId="0" xfId="1" applyNumberFormat="1" applyFont="1" applyAlignment="1">
      <alignment horizontal="center"/>
    </xf>
    <xf numFmtId="177" fontId="12" fillId="0" borderId="0" xfId="0" applyNumberFormat="1" applyFont="1" applyAlignment="1">
      <alignment horizontal="center"/>
    </xf>
    <xf numFmtId="37" fontId="27" fillId="0" borderId="0" xfId="0" applyNumberFormat="1" applyFont="1" applyAlignment="1">
      <alignment horizontal="center"/>
    </xf>
    <xf numFmtId="39" fontId="28" fillId="0" borderId="0" xfId="0" applyNumberFormat="1" applyFont="1" applyAlignment="1">
      <alignment horizontal="center"/>
    </xf>
    <xf numFmtId="10" fontId="28" fillId="0" borderId="0" xfId="1" applyNumberFormat="1" applyFont="1" applyAlignment="1">
      <alignment horizontal="center"/>
    </xf>
    <xf numFmtId="175" fontId="28" fillId="0" borderId="0" xfId="0" applyNumberFormat="1" applyFont="1" applyAlignment="1">
      <alignment horizontal="center"/>
    </xf>
    <xf numFmtId="175" fontId="0" fillId="0" borderId="0" xfId="0" applyNumberFormat="1" applyFont="1" applyAlignment="1">
      <alignment horizontal="center"/>
    </xf>
    <xf numFmtId="175" fontId="28" fillId="0" borderId="0" xfId="1" applyNumberFormat="1" applyFont="1" applyAlignment="1">
      <alignment horizontal="center"/>
    </xf>
    <xf numFmtId="39" fontId="8" fillId="0" borderId="0" xfId="0" applyNumberFormat="1" applyFont="1"/>
    <xf numFmtId="39" fontId="28" fillId="0" borderId="0" xfId="0" applyNumberFormat="1" applyFont="1"/>
    <xf numFmtId="0" fontId="2" fillId="0" borderId="0" xfId="0" applyFont="1"/>
    <xf numFmtId="167" fontId="2" fillId="0" borderId="0" xfId="0" applyNumberFormat="1" applyFont="1" applyAlignment="1">
      <alignment horizontal="center"/>
    </xf>
    <xf numFmtId="167" fontId="2" fillId="0" borderId="0" xfId="0" applyNumberFormat="1" applyFont="1"/>
    <xf numFmtId="175" fontId="12" fillId="0" borderId="0" xfId="0" applyNumberFormat="1" applyFont="1" applyAlignment="1">
      <alignment horizontal="center"/>
    </xf>
    <xf numFmtId="175" fontId="0" fillId="3" borderId="0" xfId="0" applyNumberFormat="1" applyFill="1" applyAlignment="1">
      <alignment horizontal="center"/>
    </xf>
    <xf numFmtId="0" fontId="0" fillId="3" borderId="0" xfId="0" applyFill="1"/>
    <xf numFmtId="167" fontId="29" fillId="0" borderId="0" xfId="0" applyNumberFormat="1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3" applyNumberFormat="1" applyFont="1" applyAlignment="1">
      <alignment horizontal="center"/>
    </xf>
    <xf numFmtId="0" fontId="32" fillId="0" borderId="0" xfId="0" applyFont="1"/>
    <xf numFmtId="0" fontId="10" fillId="0" borderId="0" xfId="0" applyFont="1"/>
    <xf numFmtId="0" fontId="0" fillId="5" borderId="0" xfId="0" applyFill="1"/>
    <xf numFmtId="39" fontId="0" fillId="4" borderId="0" xfId="0" applyNumberFormat="1" applyFill="1"/>
    <xf numFmtId="165" fontId="10" fillId="4" borderId="0" xfId="0" applyNumberFormat="1" applyFont="1" applyFill="1" applyAlignment="1">
      <alignment horizontal="center"/>
    </xf>
    <xf numFmtId="39" fontId="0" fillId="4" borderId="0" xfId="0" applyNumberFormat="1" applyFill="1" applyAlignment="1">
      <alignment horizontal="center"/>
    </xf>
    <xf numFmtId="37" fontId="12" fillId="4" borderId="0" xfId="0" applyNumberFormat="1" applyFont="1" applyFill="1" applyAlignment="1">
      <alignment horizontal="center"/>
    </xf>
    <xf numFmtId="37" fontId="8" fillId="4" borderId="0" xfId="0" applyNumberFormat="1" applyFont="1" applyFill="1" applyAlignment="1">
      <alignment horizontal="center"/>
    </xf>
    <xf numFmtId="10" fontId="12" fillId="4" borderId="0" xfId="1" applyNumberFormat="1" applyFont="1" applyFill="1" applyAlignment="1">
      <alignment horizontal="center"/>
    </xf>
    <xf numFmtId="37" fontId="8" fillId="4" borderId="0" xfId="1" applyNumberFormat="1" applyFont="1" applyFill="1" applyAlignment="1">
      <alignment horizontal="center"/>
    </xf>
    <xf numFmtId="9" fontId="8" fillId="4" borderId="0" xfId="1" applyFont="1" applyFill="1" applyAlignment="1">
      <alignment horizontal="center"/>
    </xf>
    <xf numFmtId="0" fontId="0" fillId="4" borderId="0" xfId="0" applyFill="1"/>
    <xf numFmtId="177" fontId="12" fillId="4" borderId="0" xfId="1" applyNumberFormat="1" applyFont="1" applyFill="1" applyAlignment="1">
      <alignment horizontal="center"/>
    </xf>
    <xf numFmtId="177" fontId="12" fillId="4" borderId="0" xfId="0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72" fontId="0" fillId="4" borderId="0" xfId="1" applyNumberFormat="1" applyFont="1" applyFill="1"/>
    <xf numFmtId="175" fontId="0" fillId="4" borderId="0" xfId="0" applyNumberFormat="1" applyFill="1" applyAlignment="1">
      <alignment horizontal="center"/>
    </xf>
    <xf numFmtId="175" fontId="0" fillId="4" borderId="0" xfId="0" applyNumberFormat="1" applyFont="1" applyFill="1" applyAlignment="1">
      <alignment horizontal="center"/>
    </xf>
    <xf numFmtId="39" fontId="0" fillId="3" borderId="0" xfId="0" applyNumberFormat="1" applyFill="1"/>
    <xf numFmtId="165" fontId="10" fillId="3" borderId="0" xfId="0" applyNumberFormat="1" applyFont="1" applyFill="1" applyAlignment="1">
      <alignment horizontal="center"/>
    </xf>
    <xf numFmtId="39" fontId="0" fillId="3" borderId="0" xfId="0" applyNumberFormat="1" applyFill="1" applyAlignment="1">
      <alignment horizontal="center"/>
    </xf>
    <xf numFmtId="37" fontId="12" fillId="3" borderId="0" xfId="0" applyNumberFormat="1" applyFont="1" applyFill="1" applyAlignment="1">
      <alignment horizontal="center"/>
    </xf>
    <xf numFmtId="37" fontId="8" fillId="3" borderId="0" xfId="0" applyNumberFormat="1" applyFont="1" applyFill="1" applyAlignment="1">
      <alignment horizontal="center"/>
    </xf>
    <xf numFmtId="10" fontId="12" fillId="3" borderId="0" xfId="1" applyNumberFormat="1" applyFont="1" applyFill="1" applyAlignment="1">
      <alignment horizontal="center"/>
    </xf>
    <xf numFmtId="37" fontId="8" fillId="3" borderId="0" xfId="1" applyNumberFormat="1" applyFont="1" applyFill="1" applyAlignment="1">
      <alignment horizontal="center"/>
    </xf>
    <xf numFmtId="9" fontId="8" fillId="3" borderId="0" xfId="1" applyFont="1" applyFill="1" applyAlignment="1">
      <alignment horizontal="center"/>
    </xf>
    <xf numFmtId="177" fontId="12" fillId="3" borderId="0" xfId="1" applyNumberFormat="1" applyFont="1" applyFill="1" applyAlignment="1">
      <alignment horizontal="center"/>
    </xf>
    <xf numFmtId="177" fontId="12" fillId="3" borderId="0" xfId="0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172" fontId="0" fillId="3" borderId="0" xfId="1" applyNumberFormat="1" applyFont="1" applyFill="1"/>
    <xf numFmtId="175" fontId="0" fillId="3" borderId="0" xfId="0" applyNumberFormat="1" applyFont="1" applyFill="1" applyAlignment="1">
      <alignment horizontal="center"/>
    </xf>
    <xf numFmtId="39" fontId="0" fillId="5" borderId="0" xfId="0" applyNumberFormat="1" applyFill="1"/>
    <xf numFmtId="165" fontId="10" fillId="5" borderId="0" xfId="0" applyNumberFormat="1" applyFont="1" applyFill="1" applyAlignment="1">
      <alignment horizontal="center"/>
    </xf>
    <xf numFmtId="39" fontId="0" fillId="5" borderId="0" xfId="0" applyNumberFormat="1" applyFill="1" applyAlignment="1">
      <alignment horizontal="center"/>
    </xf>
    <xf numFmtId="37" fontId="12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10" fontId="12" fillId="5" borderId="0" xfId="1" applyNumberFormat="1" applyFont="1" applyFill="1" applyAlignment="1">
      <alignment horizontal="center"/>
    </xf>
    <xf numFmtId="177" fontId="12" fillId="5" borderId="0" xfId="1" applyNumberFormat="1" applyFont="1" applyFill="1" applyAlignment="1">
      <alignment horizontal="center"/>
    </xf>
    <xf numFmtId="177" fontId="12" fillId="5" borderId="0" xfId="0" applyNumberFormat="1" applyFon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72" fontId="0" fillId="5" borderId="0" xfId="1" applyNumberFormat="1" applyFont="1" applyFill="1"/>
    <xf numFmtId="175" fontId="0" fillId="5" borderId="0" xfId="0" applyNumberFormat="1" applyFill="1" applyAlignment="1">
      <alignment horizontal="center"/>
    </xf>
    <xf numFmtId="0" fontId="33" fillId="0" borderId="0" xfId="0" applyFont="1"/>
    <xf numFmtId="39" fontId="34" fillId="0" borderId="0" xfId="0" applyNumberFormat="1" applyFont="1"/>
    <xf numFmtId="167" fontId="0" fillId="6" borderId="0" xfId="0" applyNumberFormat="1" applyFill="1"/>
    <xf numFmtId="167" fontId="2" fillId="6" borderId="0" xfId="0" applyNumberFormat="1" applyFont="1" applyFill="1" applyAlignment="1">
      <alignment horizontal="center"/>
    </xf>
    <xf numFmtId="167" fontId="2" fillId="6" borderId="0" xfId="0" applyNumberFormat="1" applyFont="1" applyFill="1"/>
    <xf numFmtId="0" fontId="0" fillId="6" borderId="0" xfId="0" applyFill="1"/>
    <xf numFmtId="175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175" fontId="26" fillId="6" borderId="0" xfId="0" applyNumberFormat="1" applyFont="1" applyFill="1" applyAlignment="1">
      <alignment horizontal="center"/>
    </xf>
    <xf numFmtId="175" fontId="30" fillId="6" borderId="0" xfId="0" applyNumberFormat="1" applyFont="1" applyFill="1" applyAlignment="1">
      <alignment horizontal="center"/>
    </xf>
    <xf numFmtId="10" fontId="0" fillId="6" borderId="0" xfId="0" applyNumberFormat="1" applyFill="1" applyAlignment="1">
      <alignment horizontal="center"/>
    </xf>
    <xf numFmtId="10" fontId="26" fillId="6" borderId="0" xfId="0" applyNumberFormat="1" applyFont="1" applyFill="1" applyAlignment="1">
      <alignment horizontal="center"/>
    </xf>
    <xf numFmtId="10" fontId="30" fillId="6" borderId="0" xfId="1" applyNumberFormat="1" applyFont="1" applyFill="1" applyAlignment="1">
      <alignment horizontal="center"/>
    </xf>
    <xf numFmtId="0" fontId="0" fillId="6" borderId="0" xfId="0" applyFont="1" applyFill="1"/>
    <xf numFmtId="0" fontId="19" fillId="6" borderId="0" xfId="0" applyFont="1" applyFill="1" applyAlignment="1">
      <alignment horizontal="center"/>
    </xf>
    <xf numFmtId="43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9" fontId="8" fillId="6" borderId="0" xfId="0" applyNumberFormat="1" applyFont="1" applyFill="1" applyAlignment="1">
      <alignment horizontal="center"/>
    </xf>
    <xf numFmtId="10" fontId="18" fillId="6" borderId="0" xfId="1" applyNumberFormat="1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8" fillId="6" borderId="0" xfId="0" applyNumberFormat="1" applyFont="1" applyFill="1" applyAlignment="1">
      <alignment horizontal="center"/>
    </xf>
    <xf numFmtId="37" fontId="18" fillId="6" borderId="0" xfId="0" applyNumberFormat="1" applyFont="1" applyFill="1" applyAlignment="1">
      <alignment horizontal="center"/>
    </xf>
    <xf numFmtId="37" fontId="0" fillId="6" borderId="0" xfId="0" applyNumberFormat="1" applyFill="1" applyAlignment="1">
      <alignment horizontal="center"/>
    </xf>
    <xf numFmtId="37" fontId="0" fillId="6" borderId="0" xfId="0" applyNumberFormat="1" applyFont="1" applyFill="1" applyAlignment="1">
      <alignment horizontal="center"/>
    </xf>
    <xf numFmtId="37" fontId="30" fillId="6" borderId="0" xfId="0" applyNumberFormat="1" applyFont="1" applyFill="1" applyAlignment="1">
      <alignment horizontal="center"/>
    </xf>
    <xf numFmtId="175" fontId="0" fillId="6" borderId="0" xfId="0" applyNumberFormat="1" applyFill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Wifia  Financing Balances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752232413057927E-2"/>
          <c:y val="0.13761275714866245"/>
          <c:w val="0.87331830207747974"/>
          <c:h val="0.71524670781313493"/>
        </c:manualLayout>
      </c:layout>
      <c:barChart>
        <c:barDir val="col"/>
        <c:grouping val="stacked"/>
        <c:varyColors val="0"/>
        <c:ser>
          <c:idx val="2"/>
          <c:order val="0"/>
          <c:tx>
            <c:v>Wifia Undrawn Commitment</c:v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Compare!$J$32:$BQ$32</c:f>
              <c:numCache>
                <c:formatCode>#,##0.00_);\(#,##0.00\)</c:formatCode>
                <c:ptCount val="60"/>
                <c:pt idx="0">
                  <c:v>40.62158371594137</c:v>
                </c:pt>
                <c:pt idx="1">
                  <c:v>30.68144371594137</c:v>
                </c:pt>
                <c:pt idx="2">
                  <c:v>20.599159713941368</c:v>
                </c:pt>
                <c:pt idx="3">
                  <c:v>10.372699050712768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9B-4DE0-804B-DA79B3F60821}"/>
            </c:ext>
          </c:extLst>
        </c:ser>
        <c:ser>
          <c:idx val="0"/>
          <c:order val="1"/>
          <c:tx>
            <c:v>Wifia Drawn Balance</c:v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Compare!$J$30:$BQ$30</c:f>
              <c:numCache>
                <c:formatCode>#,##0.00_);\(#,##0.00\)</c:formatCode>
                <c:ptCount val="60"/>
                <c:pt idx="0">
                  <c:v>9.8000000000000007</c:v>
                </c:pt>
                <c:pt idx="1">
                  <c:v>19.74014</c:v>
                </c:pt>
                <c:pt idx="2">
                  <c:v>29.822424002000002</c:v>
                </c:pt>
                <c:pt idx="3">
                  <c:v>40.048884665228606</c:v>
                </c:pt>
                <c:pt idx="4">
                  <c:v>50.421583715941381</c:v>
                </c:pt>
                <c:pt idx="5">
                  <c:v>50.421583715941381</c:v>
                </c:pt>
                <c:pt idx="6">
                  <c:v>50.421583715941381</c:v>
                </c:pt>
                <c:pt idx="7">
                  <c:v>50.421583715941381</c:v>
                </c:pt>
                <c:pt idx="8">
                  <c:v>50.421583715941381</c:v>
                </c:pt>
                <c:pt idx="9">
                  <c:v>50.421583715941381</c:v>
                </c:pt>
                <c:pt idx="10">
                  <c:v>50.421583715941381</c:v>
                </c:pt>
                <c:pt idx="11">
                  <c:v>50.421583715941381</c:v>
                </c:pt>
                <c:pt idx="12">
                  <c:v>50.421583715941381</c:v>
                </c:pt>
                <c:pt idx="13">
                  <c:v>50.421583715941381</c:v>
                </c:pt>
                <c:pt idx="14">
                  <c:v>50.421583715941381</c:v>
                </c:pt>
                <c:pt idx="15">
                  <c:v>50.421583715941381</c:v>
                </c:pt>
                <c:pt idx="16">
                  <c:v>50.421583715941381</c:v>
                </c:pt>
                <c:pt idx="17">
                  <c:v>50.421583715941381</c:v>
                </c:pt>
                <c:pt idx="18">
                  <c:v>50.421583715941381</c:v>
                </c:pt>
                <c:pt idx="19">
                  <c:v>50.421583715941381</c:v>
                </c:pt>
                <c:pt idx="20">
                  <c:v>50.421583715941381</c:v>
                </c:pt>
                <c:pt idx="21">
                  <c:v>50.421583715941381</c:v>
                </c:pt>
                <c:pt idx="22">
                  <c:v>50.421583715941381</c:v>
                </c:pt>
                <c:pt idx="23">
                  <c:v>50.421583715941381</c:v>
                </c:pt>
                <c:pt idx="24">
                  <c:v>50.421583715941381</c:v>
                </c:pt>
                <c:pt idx="25">
                  <c:v>50.421583715941381</c:v>
                </c:pt>
                <c:pt idx="26">
                  <c:v>50.421583715941381</c:v>
                </c:pt>
                <c:pt idx="27">
                  <c:v>50.421583715941381</c:v>
                </c:pt>
                <c:pt idx="28">
                  <c:v>50.421583715941381</c:v>
                </c:pt>
                <c:pt idx="29">
                  <c:v>50.421583715941381</c:v>
                </c:pt>
                <c:pt idx="30">
                  <c:v>50.421583715941381</c:v>
                </c:pt>
                <c:pt idx="31">
                  <c:v>50.421583715941381</c:v>
                </c:pt>
                <c:pt idx="32">
                  <c:v>50.421583715941381</c:v>
                </c:pt>
                <c:pt idx="33">
                  <c:v>50.421583715941381</c:v>
                </c:pt>
                <c:pt idx="34">
                  <c:v>50.421583715941381</c:v>
                </c:pt>
                <c:pt idx="35">
                  <c:v>50.421583715941381</c:v>
                </c:pt>
                <c:pt idx="36">
                  <c:v>50.421583715941381</c:v>
                </c:pt>
                <c:pt idx="37">
                  <c:v>50.421583715941381</c:v>
                </c:pt>
                <c:pt idx="38">
                  <c:v>50.421583715941381</c:v>
                </c:pt>
                <c:pt idx="39">
                  <c:v>50.421583715941381</c:v>
                </c:pt>
                <c:pt idx="40">
                  <c:v>50.421583715941381</c:v>
                </c:pt>
                <c:pt idx="41">
                  <c:v>50.421583715941381</c:v>
                </c:pt>
                <c:pt idx="42">
                  <c:v>49.050040879963746</c:v>
                </c:pt>
                <c:pt idx="43">
                  <c:v>46.748031428612549</c:v>
                </c:pt>
                <c:pt idx="44">
                  <c:v>44.382716717349204</c:v>
                </c:pt>
                <c:pt idx="45">
                  <c:v>41.952355851526107</c:v>
                </c:pt>
                <c:pt idx="46">
                  <c:v>39.455160061892876</c:v>
                </c:pt>
                <c:pt idx="47">
                  <c:v>36.889291388044732</c:v>
                </c:pt>
                <c:pt idx="48">
                  <c:v>34.252861325665762</c:v>
                </c:pt>
                <c:pt idx="49">
                  <c:v>31.543929436571371</c:v>
                </c:pt>
                <c:pt idx="50">
                  <c:v>28.760501920526881</c:v>
                </c:pt>
                <c:pt idx="51">
                  <c:v>25.900530147791169</c:v>
                </c:pt>
                <c:pt idx="52">
                  <c:v>22.961909151305228</c:v>
                </c:pt>
                <c:pt idx="53">
                  <c:v>19.942476077415922</c:v>
                </c:pt>
                <c:pt idx="54">
                  <c:v>16.840008593994657</c:v>
                </c:pt>
                <c:pt idx="55">
                  <c:v>13.65222325477931</c:v>
                </c:pt>
                <c:pt idx="56">
                  <c:v>10.376773818735542</c:v>
                </c:pt>
                <c:pt idx="57">
                  <c:v>7.0112495232005667</c:v>
                </c:pt>
                <c:pt idx="58">
                  <c:v>3.5531733095383822</c:v>
                </c:pt>
                <c:pt idx="59">
                  <c:v>4.8716586320551869E-13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B-4DE0-804B-DA79B3F60821}"/>
            </c:ext>
          </c:extLst>
        </c:ser>
        <c:ser>
          <c:idx val="1"/>
          <c:order val="2"/>
          <c:tx>
            <c:v>Bond Escrow Accts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Compare!$J$31:$BQ$31</c:f>
              <c:numCache>
                <c:formatCode>#,##0.00_);\(#,##0.00\)</c:formatCode>
                <c:ptCount val="60"/>
                <c:pt idx="0">
                  <c:v>44.416221650703825</c:v>
                </c:pt>
                <c:pt idx="1">
                  <c:v>33.339059579794871</c:v>
                </c:pt>
                <c:pt idx="2">
                  <c:v>22.246389481986647</c:v>
                </c:pt>
                <c:pt idx="3">
                  <c:v>11.134861845012145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B-4DE0-804B-DA79B3F60821}"/>
            </c:ext>
          </c:extLst>
        </c:ser>
        <c:ser>
          <c:idx val="4"/>
          <c:order val="3"/>
          <c:tx>
            <c:v>Bond Balance</c:v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Compare!$J$29:$BQ$29</c:f>
              <c:numCache>
                <c:formatCode>#,##0.00_);\(#,##0.00\)</c:formatCode>
                <c:ptCount val="60"/>
                <c:pt idx="0">
                  <c:v>11.062780456315743</c:v>
                </c:pt>
                <c:pt idx="1">
                  <c:v>22.139942527224697</c:v>
                </c:pt>
                <c:pt idx="2">
                  <c:v>33.232612625032921</c:v>
                </c:pt>
                <c:pt idx="3">
                  <c:v>44.344140262007421</c:v>
                </c:pt>
                <c:pt idx="4">
                  <c:v>55.479002107019568</c:v>
                </c:pt>
                <c:pt idx="5">
                  <c:v>54.61097037064868</c:v>
                </c:pt>
                <c:pt idx="6">
                  <c:v>53.71906776152759</c:v>
                </c:pt>
                <c:pt idx="7">
                  <c:v>52.802637830655677</c:v>
                </c:pt>
                <c:pt idx="8">
                  <c:v>51.861006076684781</c:v>
                </c:pt>
                <c:pt idx="9">
                  <c:v>50.893479449479685</c:v>
                </c:pt>
                <c:pt idx="10">
                  <c:v>49.899345840026442</c:v>
                </c:pt>
                <c:pt idx="11">
                  <c:v>48.87787355631324</c:v>
                </c:pt>
                <c:pt idx="12">
                  <c:v>47.828310784797914</c:v>
                </c:pt>
                <c:pt idx="13">
                  <c:v>46.749885037065923</c:v>
                </c:pt>
                <c:pt idx="14">
                  <c:v>45.641802581271307</c:v>
                </c:pt>
                <c:pt idx="15">
                  <c:v>44.503247857942341</c:v>
                </c:pt>
                <c:pt idx="16">
                  <c:v>43.333382879721825</c:v>
                </c:pt>
                <c:pt idx="17">
                  <c:v>42.13134661460024</c:v>
                </c:pt>
                <c:pt idx="18">
                  <c:v>40.89625435218781</c:v>
                </c:pt>
                <c:pt idx="19">
                  <c:v>39.627197052559048</c:v>
                </c:pt>
                <c:pt idx="20">
                  <c:v>38.323240677190491</c:v>
                </c:pt>
                <c:pt idx="21">
                  <c:v>36.983425501499298</c:v>
                </c:pt>
                <c:pt idx="22">
                  <c:v>35.606765408476591</c:v>
                </c:pt>
                <c:pt idx="23">
                  <c:v>34.192247162895761</c:v>
                </c:pt>
                <c:pt idx="24">
                  <c:v>32.738829665561461</c:v>
                </c:pt>
                <c:pt idx="25">
                  <c:v>31.245443187050466</c:v>
                </c:pt>
                <c:pt idx="26">
                  <c:v>29.71098858038042</c:v>
                </c:pt>
                <c:pt idx="27">
                  <c:v>28.134336472026945</c:v>
                </c:pt>
                <c:pt idx="28">
                  <c:v>26.51432643069375</c:v>
                </c:pt>
                <c:pt idx="29">
                  <c:v>24.8497661132239</c:v>
                </c:pt>
                <c:pt idx="30">
                  <c:v>23.13943038702363</c:v>
                </c:pt>
                <c:pt idx="31">
                  <c:v>21.38206042835284</c:v>
                </c:pt>
                <c:pt idx="32">
                  <c:v>19.576362795818604</c:v>
                </c:pt>
                <c:pt idx="33">
                  <c:v>17.721008478389681</c:v>
                </c:pt>
                <c:pt idx="34">
                  <c:v>15.814631917231466</c:v>
                </c:pt>
                <c:pt idx="35">
                  <c:v>13.855830000641397</c:v>
                </c:pt>
                <c:pt idx="36">
                  <c:v>11.843161031345106</c:v>
                </c:pt>
                <c:pt idx="37">
                  <c:v>9.775143665393168</c:v>
                </c:pt>
                <c:pt idx="38">
                  <c:v>7.6502558218775496</c:v>
                </c:pt>
                <c:pt idx="39">
                  <c:v>5.4669335626652575</c:v>
                </c:pt>
                <c:pt idx="40">
                  <c:v>3.2235699413246253</c:v>
                </c:pt>
                <c:pt idx="41">
                  <c:v>0.91851382039712171</c:v>
                </c:pt>
                <c:pt idx="42">
                  <c:v>8.5487172896137054E-15</c:v>
                </c:pt>
                <c:pt idx="43">
                  <c:v>8.5487172896137054E-15</c:v>
                </c:pt>
                <c:pt idx="44">
                  <c:v>8.5487172896137054E-15</c:v>
                </c:pt>
                <c:pt idx="45">
                  <c:v>8.5487172896137054E-15</c:v>
                </c:pt>
                <c:pt idx="46">
                  <c:v>8.5487172896137054E-15</c:v>
                </c:pt>
                <c:pt idx="47">
                  <c:v>8.5487172896137054E-15</c:v>
                </c:pt>
                <c:pt idx="48">
                  <c:v>8.5487172896137054E-15</c:v>
                </c:pt>
                <c:pt idx="49">
                  <c:v>8.5487172896137054E-15</c:v>
                </c:pt>
                <c:pt idx="50">
                  <c:v>8.5487172896137054E-15</c:v>
                </c:pt>
                <c:pt idx="51">
                  <c:v>8.5487172896137054E-15</c:v>
                </c:pt>
                <c:pt idx="52">
                  <c:v>8.5487172896137054E-15</c:v>
                </c:pt>
                <c:pt idx="53">
                  <c:v>8.5487172896137054E-15</c:v>
                </c:pt>
                <c:pt idx="54">
                  <c:v>8.5487172896137054E-15</c:v>
                </c:pt>
                <c:pt idx="55">
                  <c:v>8.5487172896137054E-15</c:v>
                </c:pt>
                <c:pt idx="56">
                  <c:v>8.5487172896137054E-15</c:v>
                </c:pt>
                <c:pt idx="57">
                  <c:v>8.5487172896137054E-15</c:v>
                </c:pt>
                <c:pt idx="58">
                  <c:v>8.5487172896137054E-15</c:v>
                </c:pt>
                <c:pt idx="59">
                  <c:v>8.5487172896137054E-15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B-4DE0-804B-DA79B3F60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lineChart>
        <c:grouping val="standard"/>
        <c:varyColors val="0"/>
        <c:ser>
          <c:idx val="7"/>
          <c:order val="4"/>
          <c:tx>
            <c:v>Wifia Debt Service</c:v>
          </c:tx>
          <c:spPr>
            <a:ln w="12700" cap="rnd">
              <a:solidFill>
                <a:schemeClr val="accent6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Compare!$J$36:$BQ$36</c:f>
              <c:numCache>
                <c:formatCode>#,##0.00_);\(#,##0.00\)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2.5539863555025293</c:v>
                </c:pt>
                <c:pt idx="6">
                  <c:v>2.5738781707732108</c:v>
                </c:pt>
                <c:pt idx="7">
                  <c:v>2.5931718080137118</c:v>
                </c:pt>
                <c:pt idx="8">
                  <c:v>2.6116103782228581</c:v>
                </c:pt>
                <c:pt idx="9">
                  <c:v>2.6293243547785563</c:v>
                </c:pt>
                <c:pt idx="10">
                  <c:v>2.6465850298079059</c:v>
                </c:pt>
                <c:pt idx="11">
                  <c:v>2.6633302163255292</c:v>
                </c:pt>
                <c:pt idx="12">
                  <c:v>2.6795920550822507</c:v>
                </c:pt>
                <c:pt idx="13">
                  <c:v>2.6954068669234372</c:v>
                </c:pt>
                <c:pt idx="14">
                  <c:v>2.7108024728980595</c:v>
                </c:pt>
                <c:pt idx="15">
                  <c:v>2.7259300145845637</c:v>
                </c:pt>
                <c:pt idx="16">
                  <c:v>2.7407767681767754</c:v>
                </c:pt>
                <c:pt idx="17">
                  <c:v>2.7553579652653251</c:v>
                </c:pt>
                <c:pt idx="18">
                  <c:v>2.7698785633479885</c:v>
                </c:pt>
                <c:pt idx="19">
                  <c:v>2.7843242024491608</c:v>
                </c:pt>
                <c:pt idx="20">
                  <c:v>2.7986645499349696</c:v>
                </c:pt>
                <c:pt idx="21">
                  <c:v>2.8128515952989752</c:v>
                </c:pt>
                <c:pt idx="22">
                  <c:v>2.8268339064724994</c:v>
                </c:pt>
                <c:pt idx="23">
                  <c:v>2.840639053885329</c:v>
                </c:pt>
                <c:pt idx="24">
                  <c:v>2.8542297451888645</c:v>
                </c:pt>
                <c:pt idx="25">
                  <c:v>2.8677930372739926</c:v>
                </c:pt>
                <c:pt idx="26">
                  <c:v>2.8814605103253235</c:v>
                </c:pt>
                <c:pt idx="27">
                  <c:v>2.8951539832352466</c:v>
                </c:pt>
                <c:pt idx="28">
                  <c:v>2.9090159085718916</c:v>
                </c:pt>
                <c:pt idx="29">
                  <c:v>2.9230257554093324</c:v>
                </c:pt>
                <c:pt idx="30">
                  <c:v>2.9372610752443356</c:v>
                </c:pt>
                <c:pt idx="31">
                  <c:v>2.9515457992295713</c:v>
                </c:pt>
                <c:pt idx="32">
                  <c:v>2.9658718791326559</c:v>
                </c:pt>
                <c:pt idx="33">
                  <c:v>2.9802307867065618</c:v>
                </c:pt>
                <c:pt idx="34">
                  <c:v>2.9946134933752688</c:v>
                </c:pt>
                <c:pt idx="35">
                  <c:v>3.0090104491651379</c:v>
                </c:pt>
                <c:pt idx="36">
                  <c:v>3.0234115608559042</c:v>
                </c:pt>
                <c:pt idx="37">
                  <c:v>3.0378061693243099</c:v>
                </c:pt>
                <c:pt idx="38">
                  <c:v>3.0521830260524103</c:v>
                </c:pt>
                <c:pt idx="39">
                  <c:v>3.0665302687718219</c:v>
                </c:pt>
                <c:pt idx="40">
                  <c:v>3.0808353962141832</c:v>
                </c:pt>
                <c:pt idx="41">
                  <c:v>3.095085241936943</c:v>
                </c:pt>
                <c:pt idx="42">
                  <c:v>3.0308774393146249</c:v>
                </c:pt>
                <c:pt idx="43">
                  <c:v>3.0034250359346735</c:v>
                </c:pt>
                <c:pt idx="44">
                  <c:v>3.0338115606925085</c:v>
                </c:pt>
                <c:pt idx="45">
                  <c:v>3.0650337148811877</c:v>
                </c:pt>
                <c:pt idx="46">
                  <c:v>3.097114478310051</c:v>
                </c:pt>
                <c:pt idx="47">
                  <c:v>3.1300774627332104</c:v>
                </c:pt>
                <c:pt idx="48">
                  <c:v>3.1639469292280076</c:v>
                </c:pt>
                <c:pt idx="49">
                  <c:v>3.1987478060514114</c:v>
                </c:pt>
                <c:pt idx="50">
                  <c:v>3.2345057069874583</c:v>
                </c:pt>
                <c:pt idx="51">
                  <c:v>3.2712469501992438</c:v>
                </c:pt>
                <c:pt idx="52">
                  <c:v>3.3089985775993553</c:v>
                </c:pt>
                <c:pt idx="53">
                  <c:v>3.3477883747529691</c:v>
                </c:pt>
                <c:pt idx="54">
                  <c:v>3.3876448913283093</c:v>
                </c:pt>
                <c:pt idx="55">
                  <c:v>3.428597462109471</c:v>
                </c:pt>
                <c:pt idx="56">
                  <c:v>3.4706762285871133</c:v>
                </c:pt>
                <c:pt idx="57">
                  <c:v>3.5139121611428918</c:v>
                </c:pt>
                <c:pt idx="58">
                  <c:v>3.5583370818439524</c:v>
                </c:pt>
                <c:pt idx="59">
                  <c:v>3.6039836878642939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9E-4738-99F5-52215EA60772}"/>
            </c:ext>
          </c:extLst>
        </c:ser>
        <c:ser>
          <c:idx val="3"/>
          <c:order val="5"/>
          <c:tx>
            <c:v>Comp Bond Debt Service</c:v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Compare!$J$38:$BQ$38</c:f>
              <c:numCache>
                <c:formatCode>#,##0.00_);\(#,##0.00\)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3.1319584357921619</c:v>
                </c:pt>
                <c:pt idx="6">
                  <c:v>3.1521752972029184</c:v>
                </c:pt>
                <c:pt idx="7">
                  <c:v>3.1717842059371315</c:v>
                </c:pt>
                <c:pt idx="8">
                  <c:v>3.1905240752481157</c:v>
                </c:pt>
                <c:pt idx="9">
                  <c:v>3.2085275105398048</c:v>
                </c:pt>
                <c:pt idx="10">
                  <c:v>3.226070237041935</c:v>
                </c:pt>
                <c:pt idx="11">
                  <c:v>3.2430890515904003</c:v>
                </c:pt>
                <c:pt idx="12">
                  <c:v>3.2596166201383183</c:v>
                </c:pt>
                <c:pt idx="13">
                  <c:v>3.2756898570390098</c:v>
                </c:pt>
                <c:pt idx="14">
                  <c:v>3.2913370379567968</c:v>
                </c:pt>
                <c:pt idx="15">
                  <c:v>3.3067117742289684</c:v>
                </c:pt>
                <c:pt idx="16">
                  <c:v>3.3218011341334814</c:v>
                </c:pt>
                <c:pt idx="17">
                  <c:v>3.336620598155783</c:v>
                </c:pt>
                <c:pt idx="18">
                  <c:v>3.3513784729421618</c:v>
                </c:pt>
                <c:pt idx="19">
                  <c:v>3.3660601638649932</c:v>
                </c:pt>
                <c:pt idx="20">
                  <c:v>3.3806348426340045</c:v>
                </c:pt>
                <c:pt idx="21">
                  <c:v>3.3950537142175823</c:v>
                </c:pt>
                <c:pt idx="22">
                  <c:v>3.4092645061111635</c:v>
                </c:pt>
                <c:pt idx="23">
                  <c:v>3.423295239264593</c:v>
                </c:pt>
                <c:pt idx="24">
                  <c:v>3.4371080119462749</c:v>
                </c:pt>
                <c:pt idx="25">
                  <c:v>3.4508929376872044</c:v>
                </c:pt>
                <c:pt idx="26">
                  <c:v>3.4647837467840126</c:v>
                </c:pt>
                <c:pt idx="27">
                  <c:v>3.4787009805952427</c:v>
                </c:pt>
                <c:pt idx="28">
                  <c:v>3.4927894194633766</c:v>
                </c:pt>
                <c:pt idx="29">
                  <c:v>3.5070281969728341</c:v>
                </c:pt>
                <c:pt idx="30">
                  <c:v>3.5214961318659461</c:v>
                </c:pt>
                <c:pt idx="31">
                  <c:v>3.5360142782075763</c:v>
                </c:pt>
                <c:pt idx="32">
                  <c:v>3.5505744562516068</c:v>
                </c:pt>
                <c:pt idx="33">
                  <c:v>3.5651679983935032</c:v>
                </c:pt>
                <c:pt idx="34">
                  <c:v>3.5797857285240151</c:v>
                </c:pt>
                <c:pt idx="35">
                  <c:v>3.5944179406162697</c:v>
                </c:pt>
                <c:pt idx="36">
                  <c:v>3.6090543765197434</c:v>
                </c:pt>
                <c:pt idx="37">
                  <c:v>3.623684202933664</c:v>
                </c:pt>
                <c:pt idx="38">
                  <c:v>3.6382959875314582</c:v>
                </c:pt>
                <c:pt idx="39">
                  <c:v>3.6528776742069993</c:v>
                </c:pt>
                <c:pt idx="40">
                  <c:v>3.6674165574124795</c:v>
                </c:pt>
                <c:pt idx="41">
                  <c:v>3.6818992555564907</c:v>
                </c:pt>
                <c:pt idx="42">
                  <c:v>3.6963116834302165</c:v>
                </c:pt>
                <c:pt idx="43">
                  <c:v>3.710639023628334</c:v>
                </c:pt>
                <c:pt idx="44">
                  <c:v>3.7248656969300966</c:v>
                </c:pt>
                <c:pt idx="45">
                  <c:v>3.738975331605189</c:v>
                </c:pt>
                <c:pt idx="46">
                  <c:v>3.7529507316074482</c:v>
                </c:pt>
                <c:pt idx="47">
                  <c:v>3.7667738436186542</c:v>
                </c:pt>
                <c:pt idx="48">
                  <c:v>3.7804257229030456</c:v>
                </c:pt>
                <c:pt idx="49">
                  <c:v>3.7938864979321871</c:v>
                </c:pt>
                <c:pt idx="50">
                  <c:v>3.8071353337383314</c:v>
                </c:pt>
                <c:pt idx="51">
                  <c:v>3.8201503939530954</c:v>
                </c:pt>
                <c:pt idx="52">
                  <c:v>3.8329088014868806</c:v>
                </c:pt>
                <c:pt idx="53">
                  <c:v>3.8453865978029413</c:v>
                </c:pt>
                <c:pt idx="54">
                  <c:v>3.8575587007386098</c:v>
                </c:pt>
                <c:pt idx="55">
                  <c:v>3.8693988608244969</c:v>
                </c:pt>
                <c:pt idx="56">
                  <c:v>3.8808796160510188</c:v>
                </c:pt>
                <c:pt idx="57">
                  <c:v>3.8919722450298475</c:v>
                </c:pt>
                <c:pt idx="58">
                  <c:v>3.9026467184962188</c:v>
                </c:pt>
                <c:pt idx="59">
                  <c:v>3.9128716490962834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F-4997-8BB6-55B9FBD0F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343216"/>
        <c:axId val="447340920"/>
      </c:lineChart>
      <c:catAx>
        <c:axId val="68049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tickLblSkip val="1"/>
        <c:noMultiLvlLbl val="0"/>
      </c:catAx>
      <c:valAx>
        <c:axId val="6805019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Loan Balance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valAx>
        <c:axId val="447340920"/>
        <c:scaling>
          <c:orientation val="minMax"/>
          <c:max val="10"/>
          <c:min val="0"/>
        </c:scaling>
        <c:delete val="0"/>
        <c:axPos val="r"/>
        <c:numFmt formatCode="#,##0.00_);\(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343216"/>
        <c:crosses val="max"/>
        <c:crossBetween val="between"/>
      </c:valAx>
      <c:catAx>
        <c:axId val="44734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447340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Comparator Bond</a:t>
            </a:r>
          </a:p>
        </c:rich>
      </c:tx>
      <c:layout>
        <c:manualLayout>
          <c:xMode val="edge"/>
          <c:yMode val="edge"/>
          <c:x val="0.3739491952152269"/>
          <c:y val="4.790418559363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966603701622412E-2"/>
          <c:y val="0.1567744313861183"/>
          <c:w val="0.8756581370329547"/>
          <c:h val="0.69608503357567897"/>
        </c:manualLayout>
      </c:layout>
      <c:barChart>
        <c:barDir val="col"/>
        <c:grouping val="stacked"/>
        <c:varyColors val="0"/>
        <c:ser>
          <c:idx val="2"/>
          <c:order val="0"/>
          <c:tx>
            <c:v>Construct and Cap Int Accts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'Comp Bond'!$J$120:$BQ$120</c:f>
              <c:numCache>
                <c:formatCode>#,##0.00_);\(#,##0.00\)</c:formatCode>
                <c:ptCount val="60"/>
                <c:pt idx="0">
                  <c:v>88.513752356366012</c:v>
                </c:pt>
                <c:pt idx="1">
                  <c:v>66.43890798832355</c:v>
                </c:pt>
                <c:pt idx="2">
                  <c:v>44.333158838165822</c:v>
                </c:pt>
                <c:pt idx="3">
                  <c:v>22.189829914452826</c:v>
                </c:pt>
                <c:pt idx="4">
                  <c:v>2.8421709430404007E-14</c:v>
                </c:pt>
                <c:pt idx="5">
                  <c:v>2.8421709430404007E-14</c:v>
                </c:pt>
                <c:pt idx="6">
                  <c:v>2.8421709430404007E-14</c:v>
                </c:pt>
                <c:pt idx="7">
                  <c:v>2.8421709430404007E-14</c:v>
                </c:pt>
                <c:pt idx="8">
                  <c:v>2.8421709430404007E-14</c:v>
                </c:pt>
                <c:pt idx="9">
                  <c:v>2.8421709430404007E-14</c:v>
                </c:pt>
                <c:pt idx="10">
                  <c:v>2.8421709430404007E-14</c:v>
                </c:pt>
                <c:pt idx="11">
                  <c:v>2.8421709430404007E-14</c:v>
                </c:pt>
                <c:pt idx="12">
                  <c:v>2.8421709430404007E-14</c:v>
                </c:pt>
                <c:pt idx="13">
                  <c:v>2.8421709430404007E-14</c:v>
                </c:pt>
                <c:pt idx="14">
                  <c:v>2.8421709430404007E-14</c:v>
                </c:pt>
                <c:pt idx="15">
                  <c:v>2.8421709430404007E-14</c:v>
                </c:pt>
                <c:pt idx="16">
                  <c:v>2.8421709430404007E-14</c:v>
                </c:pt>
                <c:pt idx="17">
                  <c:v>2.8421709430404007E-14</c:v>
                </c:pt>
                <c:pt idx="18">
                  <c:v>2.8421709430404007E-14</c:v>
                </c:pt>
                <c:pt idx="19">
                  <c:v>2.8421709430404007E-14</c:v>
                </c:pt>
                <c:pt idx="20">
                  <c:v>2.8421709430404007E-14</c:v>
                </c:pt>
                <c:pt idx="21">
                  <c:v>2.8421709430404007E-14</c:v>
                </c:pt>
                <c:pt idx="22">
                  <c:v>2.8421709430404007E-14</c:v>
                </c:pt>
                <c:pt idx="23">
                  <c:v>2.8421709430404007E-14</c:v>
                </c:pt>
                <c:pt idx="24">
                  <c:v>2.8421709430404007E-14</c:v>
                </c:pt>
                <c:pt idx="25">
                  <c:v>2.8421709430404007E-14</c:v>
                </c:pt>
                <c:pt idx="26">
                  <c:v>2.8421709430404007E-14</c:v>
                </c:pt>
                <c:pt idx="27">
                  <c:v>2.8421709430404007E-14</c:v>
                </c:pt>
                <c:pt idx="28">
                  <c:v>2.8421709430404007E-14</c:v>
                </c:pt>
                <c:pt idx="29">
                  <c:v>2.8421709430404007E-14</c:v>
                </c:pt>
                <c:pt idx="30">
                  <c:v>2.8421709430404007E-14</c:v>
                </c:pt>
                <c:pt idx="31">
                  <c:v>2.8421709430404007E-14</c:v>
                </c:pt>
                <c:pt idx="32">
                  <c:v>2.8421709430404007E-14</c:v>
                </c:pt>
                <c:pt idx="33">
                  <c:v>2.8421709430404007E-14</c:v>
                </c:pt>
                <c:pt idx="34">
                  <c:v>2.8421709430404007E-14</c:v>
                </c:pt>
                <c:pt idx="35">
                  <c:v>2.8421709430404007E-14</c:v>
                </c:pt>
                <c:pt idx="36">
                  <c:v>2.8421709430404007E-14</c:v>
                </c:pt>
                <c:pt idx="37">
                  <c:v>2.8421709430404007E-14</c:v>
                </c:pt>
                <c:pt idx="38">
                  <c:v>2.8421709430404007E-14</c:v>
                </c:pt>
                <c:pt idx="39">
                  <c:v>2.8421709430404007E-14</c:v>
                </c:pt>
                <c:pt idx="40">
                  <c:v>2.8421709430404007E-14</c:v>
                </c:pt>
                <c:pt idx="41">
                  <c:v>2.8421709430404007E-14</c:v>
                </c:pt>
                <c:pt idx="42">
                  <c:v>2.8421709430404007E-14</c:v>
                </c:pt>
                <c:pt idx="43">
                  <c:v>2.8421709430404007E-14</c:v>
                </c:pt>
                <c:pt idx="44">
                  <c:v>2.8421709430404007E-14</c:v>
                </c:pt>
                <c:pt idx="45">
                  <c:v>2.8421709430404007E-14</c:v>
                </c:pt>
                <c:pt idx="46">
                  <c:v>2.8421709430404007E-14</c:v>
                </c:pt>
                <c:pt idx="47">
                  <c:v>2.8421709430404007E-14</c:v>
                </c:pt>
                <c:pt idx="48">
                  <c:v>2.8421709430404007E-14</c:v>
                </c:pt>
                <c:pt idx="49">
                  <c:v>2.8421709430404007E-14</c:v>
                </c:pt>
                <c:pt idx="50">
                  <c:v>2.8421709430404007E-14</c:v>
                </c:pt>
                <c:pt idx="51">
                  <c:v>2.8421709430404007E-14</c:v>
                </c:pt>
                <c:pt idx="52">
                  <c:v>2.8421709430404007E-14</c:v>
                </c:pt>
                <c:pt idx="53">
                  <c:v>2.8421709430404007E-14</c:v>
                </c:pt>
                <c:pt idx="54">
                  <c:v>2.8421709430404007E-14</c:v>
                </c:pt>
                <c:pt idx="55">
                  <c:v>2.8421709430404007E-14</c:v>
                </c:pt>
                <c:pt idx="56">
                  <c:v>2.8421709430404007E-14</c:v>
                </c:pt>
                <c:pt idx="57">
                  <c:v>2.8421709430404007E-14</c:v>
                </c:pt>
                <c:pt idx="58">
                  <c:v>2.8421709430404007E-14</c:v>
                </c:pt>
                <c:pt idx="59">
                  <c:v>2.8421709430404007E-14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0-44E6-8A92-8ADF497DB8DC}"/>
            </c:ext>
          </c:extLst>
        </c:ser>
        <c:ser>
          <c:idx val="0"/>
          <c:order val="2"/>
          <c:tx>
            <c:v>Bond Balance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'Comp Bond'!$J$121:$BQ$121</c:f>
              <c:numCache>
                <c:formatCode>#,##0.00_);\(#,##0.00\)</c:formatCode>
                <c:ptCount val="60"/>
                <c:pt idx="0">
                  <c:v>22.046184328414995</c:v>
                </c:pt>
                <c:pt idx="1">
                  <c:v>44.121028696457458</c:v>
                </c:pt>
                <c:pt idx="2">
                  <c:v>66.226777846615192</c:v>
                </c:pt>
                <c:pt idx="3">
                  <c:v>88.370106770328178</c:v>
                </c:pt>
                <c:pt idx="4">
                  <c:v>110.55993668478098</c:v>
                </c:pt>
                <c:pt idx="5">
                  <c:v>109.67772070421063</c:v>
                </c:pt>
                <c:pt idx="6">
                  <c:v>108.77124378417459</c:v>
                </c:pt>
                <c:pt idx="7">
                  <c:v>107.83983874883756</c:v>
                </c:pt>
                <c:pt idx="8">
                  <c:v>106.88282007502877</c:v>
                </c:pt>
                <c:pt idx="9">
                  <c:v>105.89948338769024</c:v>
                </c:pt>
                <c:pt idx="10">
                  <c:v>104.88910494144989</c:v>
                </c:pt>
                <c:pt idx="11">
                  <c:v>103.85094108793793</c:v>
                </c:pt>
                <c:pt idx="12">
                  <c:v>102.78422772845438</c:v>
                </c:pt>
                <c:pt idx="13">
                  <c:v>101.68817975158505</c:v>
                </c:pt>
                <c:pt idx="14">
                  <c:v>100.56199045535182</c:v>
                </c:pt>
                <c:pt idx="15">
                  <c:v>99.404830953472171</c:v>
                </c:pt>
                <c:pt idx="16">
                  <c:v>98.215849565290824</c:v>
                </c:pt>
                <c:pt idx="17">
                  <c:v>96.994171188934487</c:v>
                </c:pt>
                <c:pt idx="18">
                  <c:v>95.738896657228352</c:v>
                </c:pt>
                <c:pt idx="19">
                  <c:v>94.449102075900299</c:v>
                </c:pt>
                <c:pt idx="20">
                  <c:v>93.123838143585729</c:v>
                </c:pt>
                <c:pt idx="21">
                  <c:v>91.762129453132516</c:v>
                </c:pt>
                <c:pt idx="22">
                  <c:v>90.36297377369182</c:v>
                </c:pt>
                <c:pt idx="23">
                  <c:v>88.925341313066511</c:v>
                </c:pt>
                <c:pt idx="24">
                  <c:v>87.44817395977401</c:v>
                </c:pt>
                <c:pt idx="25">
                  <c:v>85.930384504265959</c:v>
                </c:pt>
                <c:pt idx="26">
                  <c:v>84.370855838731444</c:v>
                </c:pt>
                <c:pt idx="27">
                  <c:v>82.768440134894732</c:v>
                </c:pt>
                <c:pt idx="28">
                  <c:v>81.121957999202507</c:v>
                </c:pt>
                <c:pt idx="29">
                  <c:v>79.430197604778755</c:v>
                </c:pt>
                <c:pt idx="30">
                  <c:v>77.691913799508342</c:v>
                </c:pt>
                <c:pt idx="31">
                  <c:v>75.905827189592983</c:v>
                </c:pt>
                <c:pt idx="32">
                  <c:v>74.070623197904951</c:v>
                </c:pt>
                <c:pt idx="33">
                  <c:v>72.184951096445502</c:v>
                </c:pt>
                <c:pt idx="34">
                  <c:v>70.247423012195924</c:v>
                </c:pt>
                <c:pt idx="35">
                  <c:v>68.256612905629481</c:v>
                </c:pt>
                <c:pt idx="36">
                  <c:v>66.211055521132465</c:v>
                </c:pt>
                <c:pt idx="37">
                  <c:v>64.109245308561782</c:v>
                </c:pt>
                <c:pt idx="38">
                  <c:v>61.9496353151454</c:v>
                </c:pt>
                <c:pt idx="39">
                  <c:v>59.730636046910078</c:v>
                </c:pt>
                <c:pt idx="40">
                  <c:v>57.450614298798278</c:v>
                </c:pt>
                <c:pt idx="41">
                  <c:v>55.1078919526134</c:v>
                </c:pt>
                <c:pt idx="42">
                  <c:v>52.700744741908444</c:v>
                </c:pt>
                <c:pt idx="43">
                  <c:v>50.227400982909096</c:v>
                </c:pt>
                <c:pt idx="44">
                  <c:v>47.686040270537269</c:v>
                </c:pt>
                <c:pt idx="45">
                  <c:v>45.074792138575212</c:v>
                </c:pt>
                <c:pt idx="46">
                  <c:v>42.3917346829842</c:v>
                </c:pt>
                <c:pt idx="47">
                  <c:v>39.634893147364437</c:v>
                </c:pt>
                <c:pt idx="48">
                  <c:v>36.802238469515125</c:v>
                </c:pt>
                <c:pt idx="49">
                  <c:v>33.891685788024958</c:v>
                </c:pt>
                <c:pt idx="50">
                  <c:v>30.90109290779381</c:v>
                </c:pt>
                <c:pt idx="51">
                  <c:v>27.828258723356306</c:v>
                </c:pt>
                <c:pt idx="52">
                  <c:v>24.670921598846771</c:v>
                </c:pt>
                <c:pt idx="53">
                  <c:v>21.426757703413227</c:v>
                </c:pt>
                <c:pt idx="54">
                  <c:v>18.093379300855258</c:v>
                </c:pt>
                <c:pt idx="55">
                  <c:v>14.668332992226944</c:v>
                </c:pt>
                <c:pt idx="56">
                  <c:v>11.149097910111351</c:v>
                </c:pt>
                <c:pt idx="57">
                  <c:v>7.5330838632375787</c:v>
                </c:pt>
                <c:pt idx="58">
                  <c:v>3.8176294300747782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0-44E6-8A92-8ADF497DB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lineChart>
        <c:grouping val="standard"/>
        <c:varyColors val="0"/>
        <c:ser>
          <c:idx val="4"/>
          <c:order val="1"/>
          <c:tx>
            <c:v>Bond Debt Service</c:v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'Comp Bond'!$J$118:$BQ$118</c:f>
              <c:numCache>
                <c:formatCode>#,##0.00_);\(#,##0.00\)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3.1319584357921619</c:v>
                </c:pt>
                <c:pt idx="6">
                  <c:v>3.1521752972029184</c:v>
                </c:pt>
                <c:pt idx="7">
                  <c:v>3.1717842059371315</c:v>
                </c:pt>
                <c:pt idx="8">
                  <c:v>3.1905240752481157</c:v>
                </c:pt>
                <c:pt idx="9">
                  <c:v>3.2085275105398048</c:v>
                </c:pt>
                <c:pt idx="10">
                  <c:v>3.226070237041935</c:v>
                </c:pt>
                <c:pt idx="11">
                  <c:v>3.2430890515904003</c:v>
                </c:pt>
                <c:pt idx="12">
                  <c:v>3.2596166201383183</c:v>
                </c:pt>
                <c:pt idx="13">
                  <c:v>3.2756898570390098</c:v>
                </c:pt>
                <c:pt idx="14">
                  <c:v>3.2913370379567968</c:v>
                </c:pt>
                <c:pt idx="15">
                  <c:v>3.3067117742289684</c:v>
                </c:pt>
                <c:pt idx="16">
                  <c:v>3.3218011341334814</c:v>
                </c:pt>
                <c:pt idx="17">
                  <c:v>3.336620598155783</c:v>
                </c:pt>
                <c:pt idx="18">
                  <c:v>3.3513784729421618</c:v>
                </c:pt>
                <c:pt idx="19">
                  <c:v>3.3660601638649932</c:v>
                </c:pt>
                <c:pt idx="20">
                  <c:v>3.3806348426340045</c:v>
                </c:pt>
                <c:pt idx="21">
                  <c:v>3.3950537142175823</c:v>
                </c:pt>
                <c:pt idx="22">
                  <c:v>3.4092645061111635</c:v>
                </c:pt>
                <c:pt idx="23">
                  <c:v>3.423295239264593</c:v>
                </c:pt>
                <c:pt idx="24">
                  <c:v>3.4371080119462749</c:v>
                </c:pt>
                <c:pt idx="25">
                  <c:v>3.4508929376872044</c:v>
                </c:pt>
                <c:pt idx="26">
                  <c:v>3.4647837467840126</c:v>
                </c:pt>
                <c:pt idx="27">
                  <c:v>3.4787009805952427</c:v>
                </c:pt>
                <c:pt idx="28">
                  <c:v>3.4927894194633766</c:v>
                </c:pt>
                <c:pt idx="29">
                  <c:v>3.5070281969728341</c:v>
                </c:pt>
                <c:pt idx="30">
                  <c:v>3.5214961318659461</c:v>
                </c:pt>
                <c:pt idx="31">
                  <c:v>3.5360142782075763</c:v>
                </c:pt>
                <c:pt idx="32">
                  <c:v>3.5505744562516068</c:v>
                </c:pt>
                <c:pt idx="33">
                  <c:v>3.5651679983935032</c:v>
                </c:pt>
                <c:pt idx="34">
                  <c:v>3.5797857285240151</c:v>
                </c:pt>
                <c:pt idx="35">
                  <c:v>3.5944179406162697</c:v>
                </c:pt>
                <c:pt idx="36">
                  <c:v>3.6090543765197434</c:v>
                </c:pt>
                <c:pt idx="37">
                  <c:v>3.623684202933664</c:v>
                </c:pt>
                <c:pt idx="38">
                  <c:v>3.6382959875314582</c:v>
                </c:pt>
                <c:pt idx="39">
                  <c:v>3.6528776742069993</c:v>
                </c:pt>
                <c:pt idx="40">
                  <c:v>3.6674165574124795</c:v>
                </c:pt>
                <c:pt idx="41">
                  <c:v>3.6818992555564907</c:v>
                </c:pt>
                <c:pt idx="42">
                  <c:v>3.6963116834302165</c:v>
                </c:pt>
                <c:pt idx="43">
                  <c:v>3.710639023628334</c:v>
                </c:pt>
                <c:pt idx="44">
                  <c:v>3.7248656969300966</c:v>
                </c:pt>
                <c:pt idx="45">
                  <c:v>3.738975331605189</c:v>
                </c:pt>
                <c:pt idx="46">
                  <c:v>3.7529507316074482</c:v>
                </c:pt>
                <c:pt idx="47">
                  <c:v>3.7667738436186542</c:v>
                </c:pt>
                <c:pt idx="48">
                  <c:v>3.7804257229030456</c:v>
                </c:pt>
                <c:pt idx="49">
                  <c:v>3.7938864979321871</c:v>
                </c:pt>
                <c:pt idx="50">
                  <c:v>3.8071353337383314</c:v>
                </c:pt>
                <c:pt idx="51">
                  <c:v>3.8201503939530954</c:v>
                </c:pt>
                <c:pt idx="52">
                  <c:v>3.8329088014868806</c:v>
                </c:pt>
                <c:pt idx="53">
                  <c:v>3.8453865978029413</c:v>
                </c:pt>
                <c:pt idx="54">
                  <c:v>3.8575587007386098</c:v>
                </c:pt>
                <c:pt idx="55">
                  <c:v>3.8693988608244969</c:v>
                </c:pt>
                <c:pt idx="56">
                  <c:v>3.8808796160510188</c:v>
                </c:pt>
                <c:pt idx="57">
                  <c:v>3.8919722450298475</c:v>
                </c:pt>
                <c:pt idx="58">
                  <c:v>3.9026467184962188</c:v>
                </c:pt>
                <c:pt idx="59">
                  <c:v>3.9128716490962834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60-44E6-8A92-8ADF497DB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135696"/>
        <c:axId val="613137008"/>
      </c:lineChart>
      <c:catAx>
        <c:axId val="68049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noMultiLvlLbl val="0"/>
      </c:catAx>
      <c:valAx>
        <c:axId val="680501976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Balance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valAx>
        <c:axId val="613137008"/>
        <c:scaling>
          <c:orientation val="minMax"/>
          <c:max val="1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Debt Service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_);\(#,##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135696"/>
        <c:crosses val="max"/>
        <c:crossBetween val="between"/>
      </c:valAx>
      <c:catAx>
        <c:axId val="613135696"/>
        <c:scaling>
          <c:orientation val="minMax"/>
        </c:scaling>
        <c:delete val="1"/>
        <c:axPos val="b"/>
        <c:majorTickMark val="out"/>
        <c:minorTickMark val="none"/>
        <c:tickLblPos val="nextTo"/>
        <c:crossAx val="613137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WBond</a:t>
            </a:r>
          </a:p>
        </c:rich>
      </c:tx>
      <c:layout>
        <c:manualLayout>
          <c:xMode val="edge"/>
          <c:yMode val="edge"/>
          <c:x val="0.43896614767244624"/>
          <c:y val="4.790418559363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966603701622412E-2"/>
          <c:y val="0.1567744313861183"/>
          <c:w val="0.8756581370329547"/>
          <c:h val="0.69608503357567897"/>
        </c:manualLayout>
      </c:layout>
      <c:barChart>
        <c:barDir val="col"/>
        <c:grouping val="stacked"/>
        <c:varyColors val="0"/>
        <c:ser>
          <c:idx val="2"/>
          <c:order val="0"/>
          <c:tx>
            <c:v>Construct and Cap Int Accts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WBond!$J$120:$BQ$120</c:f>
              <c:numCache>
                <c:formatCode>#,##0.00_);\(#,##0.00\)</c:formatCode>
                <c:ptCount val="60"/>
                <c:pt idx="0">
                  <c:v>44.416221650703825</c:v>
                </c:pt>
                <c:pt idx="1">
                  <c:v>33.339059579794871</c:v>
                </c:pt>
                <c:pt idx="2">
                  <c:v>22.246389481986647</c:v>
                </c:pt>
                <c:pt idx="3">
                  <c:v>11.134861845012145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E-4973-A33C-A525343C3DE3}"/>
            </c:ext>
          </c:extLst>
        </c:ser>
        <c:ser>
          <c:idx val="0"/>
          <c:order val="2"/>
          <c:tx>
            <c:v>Bond Balance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WBond!$J$121:$BQ$121</c:f>
              <c:numCache>
                <c:formatCode>#,##0.00_);\(#,##0.00\)</c:formatCode>
                <c:ptCount val="60"/>
                <c:pt idx="0">
                  <c:v>11.062780456315743</c:v>
                </c:pt>
                <c:pt idx="1">
                  <c:v>22.139942527224697</c:v>
                </c:pt>
                <c:pt idx="2">
                  <c:v>33.232612625032921</c:v>
                </c:pt>
                <c:pt idx="3">
                  <c:v>44.344140262007421</c:v>
                </c:pt>
                <c:pt idx="4">
                  <c:v>55.479002107019568</c:v>
                </c:pt>
                <c:pt idx="5">
                  <c:v>54.61097037064868</c:v>
                </c:pt>
                <c:pt idx="6">
                  <c:v>53.71906776152759</c:v>
                </c:pt>
                <c:pt idx="7">
                  <c:v>52.802637830655677</c:v>
                </c:pt>
                <c:pt idx="8">
                  <c:v>51.861006076684781</c:v>
                </c:pt>
                <c:pt idx="9">
                  <c:v>50.893479449479685</c:v>
                </c:pt>
                <c:pt idx="10">
                  <c:v>49.899345840026442</c:v>
                </c:pt>
                <c:pt idx="11">
                  <c:v>48.87787355631324</c:v>
                </c:pt>
                <c:pt idx="12">
                  <c:v>47.828310784797914</c:v>
                </c:pt>
                <c:pt idx="13">
                  <c:v>46.749885037065923</c:v>
                </c:pt>
                <c:pt idx="14">
                  <c:v>45.641802581271307</c:v>
                </c:pt>
                <c:pt idx="15">
                  <c:v>44.503247857942341</c:v>
                </c:pt>
                <c:pt idx="16">
                  <c:v>43.333382879721825</c:v>
                </c:pt>
                <c:pt idx="17">
                  <c:v>42.13134661460024</c:v>
                </c:pt>
                <c:pt idx="18">
                  <c:v>40.89625435218781</c:v>
                </c:pt>
                <c:pt idx="19">
                  <c:v>39.627197052559048</c:v>
                </c:pt>
                <c:pt idx="20">
                  <c:v>38.323240677190491</c:v>
                </c:pt>
                <c:pt idx="21">
                  <c:v>36.983425501499298</c:v>
                </c:pt>
                <c:pt idx="22">
                  <c:v>35.606765408476591</c:v>
                </c:pt>
                <c:pt idx="23">
                  <c:v>34.192247162895761</c:v>
                </c:pt>
                <c:pt idx="24">
                  <c:v>32.738829665561461</c:v>
                </c:pt>
                <c:pt idx="25">
                  <c:v>31.245443187050466</c:v>
                </c:pt>
                <c:pt idx="26">
                  <c:v>29.71098858038042</c:v>
                </c:pt>
                <c:pt idx="27">
                  <c:v>28.134336472026945</c:v>
                </c:pt>
                <c:pt idx="28">
                  <c:v>26.51432643069375</c:v>
                </c:pt>
                <c:pt idx="29">
                  <c:v>24.8497661132239</c:v>
                </c:pt>
                <c:pt idx="30">
                  <c:v>23.13943038702363</c:v>
                </c:pt>
                <c:pt idx="31">
                  <c:v>21.38206042835284</c:v>
                </c:pt>
                <c:pt idx="32">
                  <c:v>19.576362795818604</c:v>
                </c:pt>
                <c:pt idx="33">
                  <c:v>17.721008478389681</c:v>
                </c:pt>
                <c:pt idx="34">
                  <c:v>15.814631917231466</c:v>
                </c:pt>
                <c:pt idx="35">
                  <c:v>13.855830000641397</c:v>
                </c:pt>
                <c:pt idx="36">
                  <c:v>11.843161031345106</c:v>
                </c:pt>
                <c:pt idx="37">
                  <c:v>9.775143665393168</c:v>
                </c:pt>
                <c:pt idx="38">
                  <c:v>7.6502558218775496</c:v>
                </c:pt>
                <c:pt idx="39">
                  <c:v>5.4669335626652575</c:v>
                </c:pt>
                <c:pt idx="40">
                  <c:v>3.2235699413246253</c:v>
                </c:pt>
                <c:pt idx="41">
                  <c:v>0.91851382039712171</c:v>
                </c:pt>
                <c:pt idx="42">
                  <c:v>8.5487172896137054E-15</c:v>
                </c:pt>
                <c:pt idx="43">
                  <c:v>8.5487172896137054E-15</c:v>
                </c:pt>
                <c:pt idx="44">
                  <c:v>8.5487172896137054E-15</c:v>
                </c:pt>
                <c:pt idx="45">
                  <c:v>8.5487172896137054E-15</c:v>
                </c:pt>
                <c:pt idx="46">
                  <c:v>8.5487172896137054E-15</c:v>
                </c:pt>
                <c:pt idx="47">
                  <c:v>8.5487172896137054E-15</c:v>
                </c:pt>
                <c:pt idx="48">
                  <c:v>8.5487172896137054E-15</c:v>
                </c:pt>
                <c:pt idx="49">
                  <c:v>8.5487172896137054E-15</c:v>
                </c:pt>
                <c:pt idx="50">
                  <c:v>8.5487172896137054E-15</c:v>
                </c:pt>
                <c:pt idx="51">
                  <c:v>8.5487172896137054E-15</c:v>
                </c:pt>
                <c:pt idx="52">
                  <c:v>8.5487172896137054E-15</c:v>
                </c:pt>
                <c:pt idx="53">
                  <c:v>8.5487172896137054E-15</c:v>
                </c:pt>
                <c:pt idx="54">
                  <c:v>8.5487172896137054E-15</c:v>
                </c:pt>
                <c:pt idx="55">
                  <c:v>8.5487172896137054E-15</c:v>
                </c:pt>
                <c:pt idx="56">
                  <c:v>8.5487172896137054E-15</c:v>
                </c:pt>
                <c:pt idx="57">
                  <c:v>8.5487172896137054E-15</c:v>
                </c:pt>
                <c:pt idx="58">
                  <c:v>8.5487172896137054E-15</c:v>
                </c:pt>
                <c:pt idx="59">
                  <c:v>8.5487172896137054E-15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E-4973-A33C-A525343C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lineChart>
        <c:grouping val="standard"/>
        <c:varyColors val="0"/>
        <c:ser>
          <c:idx val="4"/>
          <c:order val="1"/>
          <c:tx>
            <c:v>Bond Debt Service</c:v>
          </c:tx>
          <c:spPr>
            <a:ln w="158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WBond!$J$118:$BQ$118</c:f>
              <c:numCache>
                <c:formatCode>#,##0.00_);\(#,##0.00\)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1.8329577083645676</c:v>
                </c:pt>
                <c:pt idx="6">
                  <c:v>1.8528495236352489</c:v>
                </c:pt>
                <c:pt idx="7">
                  <c:v>1.8721431608757499</c:v>
                </c:pt>
                <c:pt idx="8">
                  <c:v>1.8905817310848962</c:v>
                </c:pt>
                <c:pt idx="9">
                  <c:v>1.9082957076405946</c:v>
                </c:pt>
                <c:pt idx="10">
                  <c:v>1.925556382669944</c:v>
                </c:pt>
                <c:pt idx="11">
                  <c:v>1.9423015691875676</c:v>
                </c:pt>
                <c:pt idx="12">
                  <c:v>1.9585634079442891</c:v>
                </c:pt>
                <c:pt idx="13">
                  <c:v>1.9743782197854753</c:v>
                </c:pt>
                <c:pt idx="14">
                  <c:v>1.9897738257600979</c:v>
                </c:pt>
                <c:pt idx="15">
                  <c:v>2.0049013674466019</c:v>
                </c:pt>
                <c:pt idx="16">
                  <c:v>2.0197481210388135</c:v>
                </c:pt>
                <c:pt idx="17">
                  <c:v>2.0343293181273632</c:v>
                </c:pt>
                <c:pt idx="18">
                  <c:v>2.0488499162100267</c:v>
                </c:pt>
                <c:pt idx="19">
                  <c:v>2.0632955553111989</c:v>
                </c:pt>
                <c:pt idx="20">
                  <c:v>2.0776359027970077</c:v>
                </c:pt>
                <c:pt idx="21">
                  <c:v>2.0918229481610133</c:v>
                </c:pt>
                <c:pt idx="22">
                  <c:v>2.1058052593345375</c:v>
                </c:pt>
                <c:pt idx="23">
                  <c:v>2.1196104067473671</c:v>
                </c:pt>
                <c:pt idx="24">
                  <c:v>2.1332010980509026</c:v>
                </c:pt>
                <c:pt idx="25">
                  <c:v>2.1467643901360307</c:v>
                </c:pt>
                <c:pt idx="26">
                  <c:v>2.1604318631873616</c:v>
                </c:pt>
                <c:pt idx="27">
                  <c:v>2.1741253360972848</c:v>
                </c:pt>
                <c:pt idx="28">
                  <c:v>2.1879872614339297</c:v>
                </c:pt>
                <c:pt idx="29">
                  <c:v>2.2019971082713705</c:v>
                </c:pt>
                <c:pt idx="30">
                  <c:v>2.2162324281063737</c:v>
                </c:pt>
                <c:pt idx="31">
                  <c:v>2.2305171520916094</c:v>
                </c:pt>
                <c:pt idx="32">
                  <c:v>2.244843231994694</c:v>
                </c:pt>
                <c:pt idx="33">
                  <c:v>2.2592021395685999</c:v>
                </c:pt>
                <c:pt idx="34">
                  <c:v>2.2735848462373069</c:v>
                </c:pt>
                <c:pt idx="35">
                  <c:v>2.287981802027176</c:v>
                </c:pt>
                <c:pt idx="36">
                  <c:v>2.3023829137179423</c:v>
                </c:pt>
                <c:pt idx="37">
                  <c:v>2.316777522186348</c:v>
                </c:pt>
                <c:pt idx="38">
                  <c:v>2.3311543789144484</c:v>
                </c:pt>
                <c:pt idx="39">
                  <c:v>2.34550162163386</c:v>
                </c:pt>
                <c:pt idx="40">
                  <c:v>2.3598067490762213</c:v>
                </c:pt>
                <c:pt idx="41">
                  <c:v>2.3740565947989811</c:v>
                </c:pt>
                <c:pt idx="42">
                  <c:v>0.93830595619903012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0E-4973-A33C-A525343C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135696"/>
        <c:axId val="613137008"/>
      </c:lineChart>
      <c:catAx>
        <c:axId val="680497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noMultiLvlLbl val="0"/>
      </c:catAx>
      <c:valAx>
        <c:axId val="6805019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Balance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valAx>
        <c:axId val="613137008"/>
        <c:scaling>
          <c:orientation val="minMax"/>
          <c:max val="1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Debt Service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_);\(#,##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135696"/>
        <c:crosses val="max"/>
        <c:crossBetween val="between"/>
      </c:valAx>
      <c:catAx>
        <c:axId val="613135696"/>
        <c:scaling>
          <c:orientation val="minMax"/>
        </c:scaling>
        <c:delete val="1"/>
        <c:axPos val="b"/>
        <c:majorTickMark val="out"/>
        <c:minorTickMark val="none"/>
        <c:tickLblPos val="nextTo"/>
        <c:crossAx val="613137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Wifia Loan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752232413057927E-2"/>
          <c:y val="0.13761275714866245"/>
          <c:w val="0.87331830207747974"/>
          <c:h val="0.71524670781313493"/>
        </c:manualLayout>
      </c:layout>
      <c:barChart>
        <c:barDir val="col"/>
        <c:grouping val="stacked"/>
        <c:varyColors val="0"/>
        <c:ser>
          <c:idx val="0"/>
          <c:order val="1"/>
          <c:tx>
            <c:v>Wifia Loan Balance</c:v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WLoan!$J$34:$BQ$34</c:f>
              <c:numCache>
                <c:formatCode>#,##0.00_);\(#,##0.00\)</c:formatCode>
                <c:ptCount val="60"/>
                <c:pt idx="0">
                  <c:v>9.8000000000000007</c:v>
                </c:pt>
                <c:pt idx="1">
                  <c:v>19.74014</c:v>
                </c:pt>
                <c:pt idx="2">
                  <c:v>29.822424002000002</c:v>
                </c:pt>
                <c:pt idx="3">
                  <c:v>40.048884665228606</c:v>
                </c:pt>
                <c:pt idx="4">
                  <c:v>50.421583715941381</c:v>
                </c:pt>
                <c:pt idx="5">
                  <c:v>50.421583715941381</c:v>
                </c:pt>
                <c:pt idx="6">
                  <c:v>50.421583715941381</c:v>
                </c:pt>
                <c:pt idx="7">
                  <c:v>50.421583715941381</c:v>
                </c:pt>
                <c:pt idx="8">
                  <c:v>50.421583715941381</c:v>
                </c:pt>
                <c:pt idx="9">
                  <c:v>50.421583715941381</c:v>
                </c:pt>
                <c:pt idx="10">
                  <c:v>50.421583715941381</c:v>
                </c:pt>
                <c:pt idx="11">
                  <c:v>50.421583715941381</c:v>
                </c:pt>
                <c:pt idx="12">
                  <c:v>50.421583715941381</c:v>
                </c:pt>
                <c:pt idx="13">
                  <c:v>50.421583715941381</c:v>
                </c:pt>
                <c:pt idx="14">
                  <c:v>50.421583715941381</c:v>
                </c:pt>
                <c:pt idx="15">
                  <c:v>50.421583715941381</c:v>
                </c:pt>
                <c:pt idx="16">
                  <c:v>50.421583715941381</c:v>
                </c:pt>
                <c:pt idx="17">
                  <c:v>50.421583715941381</c:v>
                </c:pt>
                <c:pt idx="18">
                  <c:v>50.421583715941381</c:v>
                </c:pt>
                <c:pt idx="19">
                  <c:v>50.421583715941381</c:v>
                </c:pt>
                <c:pt idx="20">
                  <c:v>50.421583715941381</c:v>
                </c:pt>
                <c:pt idx="21">
                  <c:v>50.421583715941381</c:v>
                </c:pt>
                <c:pt idx="22">
                  <c:v>50.421583715941381</c:v>
                </c:pt>
                <c:pt idx="23">
                  <c:v>50.421583715941381</c:v>
                </c:pt>
                <c:pt idx="24">
                  <c:v>50.421583715941381</c:v>
                </c:pt>
                <c:pt idx="25">
                  <c:v>50.421583715941381</c:v>
                </c:pt>
                <c:pt idx="26">
                  <c:v>50.421583715941381</c:v>
                </c:pt>
                <c:pt idx="27">
                  <c:v>50.421583715941381</c:v>
                </c:pt>
                <c:pt idx="28">
                  <c:v>50.421583715941381</c:v>
                </c:pt>
                <c:pt idx="29">
                  <c:v>50.421583715941381</c:v>
                </c:pt>
                <c:pt idx="30">
                  <c:v>50.421583715941381</c:v>
                </c:pt>
                <c:pt idx="31">
                  <c:v>50.421583715941381</c:v>
                </c:pt>
                <c:pt idx="32">
                  <c:v>50.421583715941381</c:v>
                </c:pt>
                <c:pt idx="33">
                  <c:v>50.421583715941381</c:v>
                </c:pt>
                <c:pt idx="34">
                  <c:v>50.421583715941381</c:v>
                </c:pt>
                <c:pt idx="35">
                  <c:v>50.421583715941381</c:v>
                </c:pt>
                <c:pt idx="36">
                  <c:v>50.421583715941381</c:v>
                </c:pt>
                <c:pt idx="37">
                  <c:v>50.421583715941381</c:v>
                </c:pt>
                <c:pt idx="38">
                  <c:v>50.421583715941381</c:v>
                </c:pt>
                <c:pt idx="39">
                  <c:v>50.421583715941381</c:v>
                </c:pt>
                <c:pt idx="40">
                  <c:v>50.421583715941381</c:v>
                </c:pt>
                <c:pt idx="41">
                  <c:v>50.421583715941381</c:v>
                </c:pt>
                <c:pt idx="42">
                  <c:v>49.050040879963746</c:v>
                </c:pt>
                <c:pt idx="43">
                  <c:v>46.748031428612549</c:v>
                </c:pt>
                <c:pt idx="44">
                  <c:v>44.382716717349204</c:v>
                </c:pt>
                <c:pt idx="45">
                  <c:v>41.952355851526107</c:v>
                </c:pt>
                <c:pt idx="46">
                  <c:v>39.455160061892876</c:v>
                </c:pt>
                <c:pt idx="47">
                  <c:v>36.889291388044732</c:v>
                </c:pt>
                <c:pt idx="48">
                  <c:v>34.252861325665762</c:v>
                </c:pt>
                <c:pt idx="49">
                  <c:v>31.543929436571371</c:v>
                </c:pt>
                <c:pt idx="50">
                  <c:v>28.760501920526881</c:v>
                </c:pt>
                <c:pt idx="51">
                  <c:v>25.900530147791169</c:v>
                </c:pt>
                <c:pt idx="52">
                  <c:v>22.961909151305228</c:v>
                </c:pt>
                <c:pt idx="53">
                  <c:v>19.942476077415922</c:v>
                </c:pt>
                <c:pt idx="54">
                  <c:v>16.840008593994657</c:v>
                </c:pt>
                <c:pt idx="55">
                  <c:v>13.65222325477931</c:v>
                </c:pt>
                <c:pt idx="56">
                  <c:v>10.376773818735542</c:v>
                </c:pt>
                <c:pt idx="57">
                  <c:v>7.0112495232005667</c:v>
                </c:pt>
                <c:pt idx="58">
                  <c:v>3.5531733095383822</c:v>
                </c:pt>
                <c:pt idx="59">
                  <c:v>4.8716586320551869E-13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D-4077-98C0-6DEDF9E570A8}"/>
            </c:ext>
          </c:extLst>
        </c:ser>
        <c:ser>
          <c:idx val="1"/>
          <c:order val="2"/>
          <c:tx>
            <c:v>Wifia Commitment</c:v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WLoan!$J$38:$AC$38</c:f>
              <c:numCache>
                <c:formatCode>0.00</c:formatCode>
                <c:ptCount val="20"/>
                <c:pt idx="0">
                  <c:v>40.62158371594137</c:v>
                </c:pt>
                <c:pt idx="1">
                  <c:v>30.68144371594137</c:v>
                </c:pt>
                <c:pt idx="2">
                  <c:v>20.599159713941368</c:v>
                </c:pt>
                <c:pt idx="3">
                  <c:v>10.372699050712768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B-4028-9ECE-77B3FAEC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lineChart>
        <c:grouping val="standard"/>
        <c:varyColors val="0"/>
        <c:ser>
          <c:idx val="4"/>
          <c:order val="0"/>
          <c:tx>
            <c:v>Debt Service</c:v>
          </c:tx>
          <c:spPr>
            <a:ln w="158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WLoan!$J$33:$BQ$33</c:f>
              <c:numCache>
                <c:formatCode>#,##0.00_);\(#,##0.00\)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0.72102864713796178</c:v>
                </c:pt>
                <c:pt idx="6">
                  <c:v>0.72102864713796178</c:v>
                </c:pt>
                <c:pt idx="7">
                  <c:v>0.72102864713796178</c:v>
                </c:pt>
                <c:pt idx="8">
                  <c:v>0.72102864713796178</c:v>
                </c:pt>
                <c:pt idx="9">
                  <c:v>0.72102864713796178</c:v>
                </c:pt>
                <c:pt idx="10">
                  <c:v>0.72102864713796178</c:v>
                </c:pt>
                <c:pt idx="11">
                  <c:v>0.72102864713796178</c:v>
                </c:pt>
                <c:pt idx="12">
                  <c:v>0.72102864713796178</c:v>
                </c:pt>
                <c:pt idx="13">
                  <c:v>0.72102864713796178</c:v>
                </c:pt>
                <c:pt idx="14">
                  <c:v>0.72102864713796178</c:v>
                </c:pt>
                <c:pt idx="15">
                  <c:v>0.72102864713796178</c:v>
                </c:pt>
                <c:pt idx="16">
                  <c:v>0.72102864713796178</c:v>
                </c:pt>
                <c:pt idx="17">
                  <c:v>0.72102864713796178</c:v>
                </c:pt>
                <c:pt idx="18">
                  <c:v>0.72102864713796178</c:v>
                </c:pt>
                <c:pt idx="19">
                  <c:v>0.72102864713796178</c:v>
                </c:pt>
                <c:pt idx="20">
                  <c:v>0.72102864713796178</c:v>
                </c:pt>
                <c:pt idx="21">
                  <c:v>0.72102864713796178</c:v>
                </c:pt>
                <c:pt idx="22">
                  <c:v>0.72102864713796178</c:v>
                </c:pt>
                <c:pt idx="23">
                  <c:v>0.72102864713796178</c:v>
                </c:pt>
                <c:pt idx="24">
                  <c:v>0.72102864713796178</c:v>
                </c:pt>
                <c:pt idx="25">
                  <c:v>0.72102864713796178</c:v>
                </c:pt>
                <c:pt idx="26">
                  <c:v>0.72102864713796178</c:v>
                </c:pt>
                <c:pt idx="27">
                  <c:v>0.72102864713796178</c:v>
                </c:pt>
                <c:pt idx="28">
                  <c:v>0.72102864713796178</c:v>
                </c:pt>
                <c:pt idx="29">
                  <c:v>0.72102864713796178</c:v>
                </c:pt>
                <c:pt idx="30">
                  <c:v>0.72102864713796178</c:v>
                </c:pt>
                <c:pt idx="31">
                  <c:v>0.72102864713796178</c:v>
                </c:pt>
                <c:pt idx="32">
                  <c:v>0.72102864713796178</c:v>
                </c:pt>
                <c:pt idx="33">
                  <c:v>0.72102864713796178</c:v>
                </c:pt>
                <c:pt idx="34">
                  <c:v>0.72102864713796178</c:v>
                </c:pt>
                <c:pt idx="35">
                  <c:v>0.72102864713796178</c:v>
                </c:pt>
                <c:pt idx="36">
                  <c:v>0.72102864713796178</c:v>
                </c:pt>
                <c:pt idx="37">
                  <c:v>0.72102864713796178</c:v>
                </c:pt>
                <c:pt idx="38">
                  <c:v>0.72102864713796178</c:v>
                </c:pt>
                <c:pt idx="39">
                  <c:v>0.72102864713796178</c:v>
                </c:pt>
                <c:pt idx="40">
                  <c:v>0.72102864713796178</c:v>
                </c:pt>
                <c:pt idx="41">
                  <c:v>0.72102864713796178</c:v>
                </c:pt>
                <c:pt idx="42">
                  <c:v>2.092571483115595</c:v>
                </c:pt>
                <c:pt idx="43">
                  <c:v>3.0034250359346735</c:v>
                </c:pt>
                <c:pt idx="44">
                  <c:v>3.0338115606925085</c:v>
                </c:pt>
                <c:pt idx="45">
                  <c:v>3.0650337148811877</c:v>
                </c:pt>
                <c:pt idx="46">
                  <c:v>3.097114478310051</c:v>
                </c:pt>
                <c:pt idx="47">
                  <c:v>3.1300774627332104</c:v>
                </c:pt>
                <c:pt idx="48">
                  <c:v>3.1639469292280076</c:v>
                </c:pt>
                <c:pt idx="49">
                  <c:v>3.1987478060514114</c:v>
                </c:pt>
                <c:pt idx="50">
                  <c:v>3.2345057069874583</c:v>
                </c:pt>
                <c:pt idx="51">
                  <c:v>3.2712469501992438</c:v>
                </c:pt>
                <c:pt idx="52">
                  <c:v>3.3089985775993553</c:v>
                </c:pt>
                <c:pt idx="53">
                  <c:v>3.3477883747529691</c:v>
                </c:pt>
                <c:pt idx="54">
                  <c:v>3.3876448913283093</c:v>
                </c:pt>
                <c:pt idx="55">
                  <c:v>3.428597462109471</c:v>
                </c:pt>
                <c:pt idx="56">
                  <c:v>3.4706762285871133</c:v>
                </c:pt>
                <c:pt idx="57">
                  <c:v>3.5139121611428918</c:v>
                </c:pt>
                <c:pt idx="58">
                  <c:v>3.5583370818439524</c:v>
                </c:pt>
                <c:pt idx="59">
                  <c:v>3.6039836878642939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DD-4077-98C0-6DEDF9E57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020072"/>
        <c:axId val="585016464"/>
      </c:lineChart>
      <c:catAx>
        <c:axId val="68049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noMultiLvlLbl val="0"/>
      </c:catAx>
      <c:valAx>
        <c:axId val="6805019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Loan Balance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valAx>
        <c:axId val="585016464"/>
        <c:scaling>
          <c:orientation val="minMax"/>
          <c:max val="10"/>
          <c:min val="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Debt Service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_);\(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20072"/>
        <c:crosses val="max"/>
        <c:crossBetween val="between"/>
      </c:valAx>
      <c:catAx>
        <c:axId val="585020072"/>
        <c:scaling>
          <c:orientation val="minMax"/>
        </c:scaling>
        <c:delete val="1"/>
        <c:axPos val="b"/>
        <c:majorTickMark val="out"/>
        <c:minorTickMark val="none"/>
        <c:tickLblPos val="nextTo"/>
        <c:crossAx val="585016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Principal Balance or Commitment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'Amort Alloc'!$H$21:$H$80</c:f>
              <c:numCache>
                <c:formatCode>#,##0.0_);\(#,##0.0\)</c:formatCode>
                <c:ptCount val="60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  <c:pt idx="18">
                  <c:v>49</c:v>
                </c:pt>
                <c:pt idx="19">
                  <c:v>49</c:v>
                </c:pt>
                <c:pt idx="20">
                  <c:v>49</c:v>
                </c:pt>
                <c:pt idx="21">
                  <c:v>49</c:v>
                </c:pt>
                <c:pt idx="22">
                  <c:v>49</c:v>
                </c:pt>
                <c:pt idx="23">
                  <c:v>49</c:v>
                </c:pt>
                <c:pt idx="24">
                  <c:v>49</c:v>
                </c:pt>
                <c:pt idx="25">
                  <c:v>49</c:v>
                </c:pt>
                <c:pt idx="26">
                  <c:v>49</c:v>
                </c:pt>
                <c:pt idx="27">
                  <c:v>49</c:v>
                </c:pt>
                <c:pt idx="28">
                  <c:v>49</c:v>
                </c:pt>
                <c:pt idx="29">
                  <c:v>49</c:v>
                </c:pt>
                <c:pt idx="30">
                  <c:v>49</c:v>
                </c:pt>
                <c:pt idx="31">
                  <c:v>49</c:v>
                </c:pt>
                <c:pt idx="32">
                  <c:v>49</c:v>
                </c:pt>
                <c:pt idx="33">
                  <c:v>49</c:v>
                </c:pt>
                <c:pt idx="34">
                  <c:v>49</c:v>
                </c:pt>
                <c:pt idx="35">
                  <c:v>49</c:v>
                </c:pt>
                <c:pt idx="36">
                  <c:v>49</c:v>
                </c:pt>
                <c:pt idx="37">
                  <c:v>49</c:v>
                </c:pt>
                <c:pt idx="38">
                  <c:v>49</c:v>
                </c:pt>
                <c:pt idx="39">
                  <c:v>49</c:v>
                </c:pt>
                <c:pt idx="40">
                  <c:v>49</c:v>
                </c:pt>
                <c:pt idx="41">
                  <c:v>49</c:v>
                </c:pt>
                <c:pt idx="42">
                  <c:v>47.667126377038883</c:v>
                </c:pt>
                <c:pt idx="43">
                  <c:v>45.430019669885894</c:v>
                </c:pt>
                <c:pt idx="44">
                  <c:v>43.131392528286199</c:v>
                </c:pt>
                <c:pt idx="45">
                  <c:v>40.769553140292508</c:v>
                </c:pt>
                <c:pt idx="46">
                  <c:v>38.342763169128993</c:v>
                </c:pt>
                <c:pt idx="47">
                  <c:v>35.849236473758481</c:v>
                </c:pt>
                <c:pt idx="48">
                  <c:v>33.287137794265277</c:v>
                </c:pt>
                <c:pt idx="49">
                  <c:v>30.654581401086009</c:v>
                </c:pt>
                <c:pt idx="50">
                  <c:v>27.94962970709431</c:v>
                </c:pt>
                <c:pt idx="51">
                  <c:v>25.170291841517841</c:v>
                </c:pt>
                <c:pt idx="52">
                  <c:v>22.314522184638019</c:v>
                </c:pt>
                <c:pt idx="53">
                  <c:v>19.380218862194003</c:v>
                </c:pt>
                <c:pt idx="54">
                  <c:v>16.365222198382774</c:v>
                </c:pt>
                <c:pt idx="55">
                  <c:v>13.267313126316736</c:v>
                </c:pt>
                <c:pt idx="56">
                  <c:v>10.084211554768883</c:v>
                </c:pt>
                <c:pt idx="57">
                  <c:v>6.8135746900034633</c:v>
                </c:pt>
                <c:pt idx="58">
                  <c:v>3.4529953114569945</c:v>
                </c:pt>
                <c:pt idx="59">
                  <c:v>4.9737991503207013E-13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1-4FF6-8C02-3DB0F8D4BE9B}"/>
            </c:ext>
          </c:extLst>
        </c:ser>
        <c:ser>
          <c:idx val="1"/>
          <c:order val="1"/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'Amort Alloc'!$N$21:$N$80</c:f>
              <c:numCache>
                <c:formatCode>#,##0.0_);\(#,##0.0\)</c:formatCode>
                <c:ptCount val="60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50.202047317478446</c:v>
                </c:pt>
                <c:pt idx="6">
                  <c:v>49.382150936187543</c:v>
                </c:pt>
                <c:pt idx="7">
                  <c:v>48.539707404411146</c:v>
                </c:pt>
                <c:pt idx="8">
                  <c:v>47.674096675510896</c:v>
                </c:pt>
                <c:pt idx="9">
                  <c:v>46.78468165156589</c:v>
                </c:pt>
                <c:pt idx="10">
                  <c:v>45.870807714462387</c:v>
                </c:pt>
                <c:pt idx="11">
                  <c:v>44.931802244088544</c:v>
                </c:pt>
                <c:pt idx="12">
                  <c:v>43.966974123279414</c:v>
                </c:pt>
                <c:pt idx="13">
                  <c:v>42.975613229148038</c:v>
                </c:pt>
                <c:pt idx="14">
                  <c:v>41.956989910428049</c:v>
                </c:pt>
                <c:pt idx="15">
                  <c:v>40.910354450443265</c:v>
                </c:pt>
                <c:pt idx="16">
                  <c:v>39.834936515308897</c:v>
                </c:pt>
                <c:pt idx="17">
                  <c:v>38.729944586958325</c:v>
                </c:pt>
                <c:pt idx="18">
                  <c:v>37.594565380578118</c:v>
                </c:pt>
                <c:pt idx="19">
                  <c:v>36.427963246022458</c:v>
                </c:pt>
                <c:pt idx="20">
                  <c:v>35.229279552766513</c:v>
                </c:pt>
                <c:pt idx="21">
                  <c:v>33.997632057946035</c:v>
                </c:pt>
                <c:pt idx="22">
                  <c:v>32.732114257017983</c:v>
                </c:pt>
                <c:pt idx="23">
                  <c:v>31.431794716564411</c:v>
                </c:pt>
                <c:pt idx="24">
                  <c:v>30.095716388748372</c:v>
                </c:pt>
                <c:pt idx="25">
                  <c:v>28.722895906917387</c:v>
                </c:pt>
                <c:pt idx="26">
                  <c:v>27.312322861836051</c:v>
                </c:pt>
                <c:pt idx="27">
                  <c:v>25.86295905801498</c:v>
                </c:pt>
                <c:pt idx="28">
                  <c:v>24.373737749588827</c:v>
                </c:pt>
                <c:pt idx="29">
                  <c:v>22.843562855180963</c:v>
                </c:pt>
                <c:pt idx="30">
                  <c:v>21.271308151176882</c:v>
                </c:pt>
                <c:pt idx="31">
                  <c:v>19.655816442812679</c:v>
                </c:pt>
                <c:pt idx="32">
                  <c:v>17.99589871246846</c:v>
                </c:pt>
                <c:pt idx="33">
                  <c:v>16.290333244539781</c:v>
                </c:pt>
                <c:pt idx="34">
                  <c:v>14.537864726243065</c:v>
                </c:pt>
                <c:pt idx="35">
                  <c:v>12.737203323693187</c:v>
                </c:pt>
                <c:pt idx="36">
                  <c:v>10.887023732573191</c:v>
                </c:pt>
                <c:pt idx="37">
                  <c:v>8.9859642026973958</c:v>
                </c:pt>
                <c:pt idx="38">
                  <c:v>7.0326255357500145</c:v>
                </c:pt>
                <c:pt idx="39">
                  <c:v>5.0255700554615856</c:v>
                </c:pt>
                <c:pt idx="40">
                  <c:v>2.9633205494652231</c:v>
                </c:pt>
                <c:pt idx="41">
                  <c:v>0.84435918205395666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1-4FF6-8C02-3DB0F8D4B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420232"/>
        <c:axId val="447272112"/>
      </c:barChart>
      <c:catAx>
        <c:axId val="456420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272112"/>
        <c:crosses val="autoZero"/>
        <c:auto val="1"/>
        <c:lblAlgn val="ctr"/>
        <c:lblOffset val="100"/>
        <c:noMultiLvlLbl val="0"/>
      </c:catAx>
      <c:valAx>
        <c:axId val="44727211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\(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420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Applicable Rate</a:t>
            </a:r>
            <a:r>
              <a:rPr lang="en-US" sz="1600" baseline="0"/>
              <a:t> Curves</a:t>
            </a:r>
            <a:endParaRPr lang="en-US" sz="1600"/>
          </a:p>
        </c:rich>
      </c:tx>
      <c:layout>
        <c:manualLayout>
          <c:xMode val="edge"/>
          <c:yMode val="edge"/>
          <c:x val="0.33975805309718948"/>
          <c:y val="4.2553191489361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071966867717455E-2"/>
          <c:y val="0.13330620637217022"/>
          <c:w val="0.89254139626466833"/>
          <c:h val="0.69869164406211604"/>
        </c:manualLayout>
      </c:layout>
      <c:lineChart>
        <c:grouping val="standard"/>
        <c:varyColors val="0"/>
        <c:ser>
          <c:idx val="0"/>
          <c:order val="0"/>
          <c:tx>
            <c:v>UST SLGS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'Rates Extrap'!$C$13:$C$72</c:f>
              <c:numCache>
                <c:formatCode>0.00%</c:formatCode>
                <c:ptCount val="60"/>
                <c:pt idx="0">
                  <c:v>1.2999999999999999E-3</c:v>
                </c:pt>
                <c:pt idx="1">
                  <c:v>1.4E-3</c:v>
                </c:pt>
                <c:pt idx="2">
                  <c:v>1.7000000000000001E-3</c:v>
                </c:pt>
                <c:pt idx="3">
                  <c:v>2.0999999999999999E-3</c:v>
                </c:pt>
                <c:pt idx="4">
                  <c:v>2.6999999999999997E-3</c:v>
                </c:pt>
                <c:pt idx="5">
                  <c:v>3.6999999999999997E-3</c:v>
                </c:pt>
                <c:pt idx="6">
                  <c:v>4.7000000000000002E-3</c:v>
                </c:pt>
                <c:pt idx="7">
                  <c:v>5.5000000000000005E-3</c:v>
                </c:pt>
                <c:pt idx="8">
                  <c:v>6.2000000000000006E-3</c:v>
                </c:pt>
                <c:pt idx="9">
                  <c:v>6.8999999999999999E-3</c:v>
                </c:pt>
                <c:pt idx="10">
                  <c:v>7.5000000000000006E-3</c:v>
                </c:pt>
                <c:pt idx="11">
                  <c:v>8.0999999999999996E-3</c:v>
                </c:pt>
                <c:pt idx="12">
                  <c:v>8.6999999999999994E-3</c:v>
                </c:pt>
                <c:pt idx="13">
                  <c:v>9.2999999999999992E-3</c:v>
                </c:pt>
                <c:pt idx="14">
                  <c:v>9.7999999999999997E-3</c:v>
                </c:pt>
                <c:pt idx="15">
                  <c:v>1.04E-2</c:v>
                </c:pt>
                <c:pt idx="16">
                  <c:v>1.09E-2</c:v>
                </c:pt>
                <c:pt idx="17">
                  <c:v>1.1299999999999999E-2</c:v>
                </c:pt>
                <c:pt idx="18">
                  <c:v>1.18E-2</c:v>
                </c:pt>
                <c:pt idx="19">
                  <c:v>1.21E-2</c:v>
                </c:pt>
                <c:pt idx="20">
                  <c:v>1.2499999999999999E-2</c:v>
                </c:pt>
                <c:pt idx="21">
                  <c:v>1.2799999999999999E-2</c:v>
                </c:pt>
                <c:pt idx="22">
                  <c:v>1.3099999999999999E-2</c:v>
                </c:pt>
                <c:pt idx="23">
                  <c:v>1.3399999999999999E-2</c:v>
                </c:pt>
                <c:pt idx="24">
                  <c:v>1.3599999999999999E-2</c:v>
                </c:pt>
                <c:pt idx="25">
                  <c:v>1.38E-2</c:v>
                </c:pt>
                <c:pt idx="26">
                  <c:v>1.3899999999999999E-2</c:v>
                </c:pt>
                <c:pt idx="27">
                  <c:v>1.41E-2</c:v>
                </c:pt>
                <c:pt idx="28">
                  <c:v>1.4199999999999999E-2</c:v>
                </c:pt>
                <c:pt idx="29">
                  <c:v>1.43E-2</c:v>
                </c:pt>
                <c:pt idx="30">
                  <c:v>1.43E-2</c:v>
                </c:pt>
                <c:pt idx="31">
                  <c:v>1.43E-2</c:v>
                </c:pt>
                <c:pt idx="32">
                  <c:v>1.43E-2</c:v>
                </c:pt>
                <c:pt idx="33">
                  <c:v>1.43E-2</c:v>
                </c:pt>
                <c:pt idx="34">
                  <c:v>1.43E-2</c:v>
                </c:pt>
                <c:pt idx="35">
                  <c:v>1.43E-2</c:v>
                </c:pt>
                <c:pt idx="36">
                  <c:v>1.43E-2</c:v>
                </c:pt>
                <c:pt idx="37">
                  <c:v>1.43E-2</c:v>
                </c:pt>
                <c:pt idx="38">
                  <c:v>1.43E-2</c:v>
                </c:pt>
                <c:pt idx="39">
                  <c:v>1.43E-2</c:v>
                </c:pt>
                <c:pt idx="40">
                  <c:v>1.43E-2</c:v>
                </c:pt>
                <c:pt idx="41">
                  <c:v>1.43E-2</c:v>
                </c:pt>
                <c:pt idx="42">
                  <c:v>1.43E-2</c:v>
                </c:pt>
                <c:pt idx="43">
                  <c:v>1.43E-2</c:v>
                </c:pt>
                <c:pt idx="44">
                  <c:v>1.43E-2</c:v>
                </c:pt>
                <c:pt idx="45">
                  <c:v>1.43E-2</c:v>
                </c:pt>
                <c:pt idx="46">
                  <c:v>1.43E-2</c:v>
                </c:pt>
                <c:pt idx="47">
                  <c:v>1.43E-2</c:v>
                </c:pt>
                <c:pt idx="48">
                  <c:v>1.43E-2</c:v>
                </c:pt>
                <c:pt idx="49">
                  <c:v>1.43E-2</c:v>
                </c:pt>
                <c:pt idx="50">
                  <c:v>1.43E-2</c:v>
                </c:pt>
                <c:pt idx="51">
                  <c:v>1.43E-2</c:v>
                </c:pt>
                <c:pt idx="52">
                  <c:v>1.43E-2</c:v>
                </c:pt>
                <c:pt idx="53">
                  <c:v>1.43E-2</c:v>
                </c:pt>
                <c:pt idx="54">
                  <c:v>1.43E-2</c:v>
                </c:pt>
                <c:pt idx="55">
                  <c:v>1.43E-2</c:v>
                </c:pt>
                <c:pt idx="56">
                  <c:v>1.43E-2</c:v>
                </c:pt>
                <c:pt idx="57">
                  <c:v>1.43E-2</c:v>
                </c:pt>
                <c:pt idx="58">
                  <c:v>1.43E-2</c:v>
                </c:pt>
                <c:pt idx="59">
                  <c:v>1.43E-2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A-4DD4-BF0B-A30FE9E5D86C}"/>
            </c:ext>
          </c:extLst>
        </c:ser>
        <c:ser>
          <c:idx val="1"/>
          <c:order val="1"/>
          <c:tx>
            <c:v>BVAL Callable AAA Muni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'Rates Extrap'!$G$13:$G$42</c:f>
              <c:numCache>
                <c:formatCode>0.00%</c:formatCode>
                <c:ptCount val="30"/>
                <c:pt idx="0">
                  <c:v>1.14E-3</c:v>
                </c:pt>
                <c:pt idx="1">
                  <c:v>1.3500000000000001E-3</c:v>
                </c:pt>
                <c:pt idx="2">
                  <c:v>1.4599999999999999E-3</c:v>
                </c:pt>
                <c:pt idx="3">
                  <c:v>2.0699999999999998E-3</c:v>
                </c:pt>
                <c:pt idx="4">
                  <c:v>2.64E-3</c:v>
                </c:pt>
                <c:pt idx="5">
                  <c:v>3.82E-3</c:v>
                </c:pt>
                <c:pt idx="6">
                  <c:v>4.8900000000000002E-3</c:v>
                </c:pt>
                <c:pt idx="7">
                  <c:v>6.1500000000000001E-3</c:v>
                </c:pt>
                <c:pt idx="8">
                  <c:v>7.2399999999999999E-3</c:v>
                </c:pt>
                <c:pt idx="9">
                  <c:v>8.0499999999999999E-3</c:v>
                </c:pt>
                <c:pt idx="10">
                  <c:v>8.8800000000000007E-3</c:v>
                </c:pt>
                <c:pt idx="11">
                  <c:v>9.6500000000000006E-3</c:v>
                </c:pt>
                <c:pt idx="12">
                  <c:v>1.0359999999999999E-2</c:v>
                </c:pt>
                <c:pt idx="13">
                  <c:v>1.102E-2</c:v>
                </c:pt>
                <c:pt idx="14">
                  <c:v>1.154E-2</c:v>
                </c:pt>
                <c:pt idx="15">
                  <c:v>1.205E-2</c:v>
                </c:pt>
                <c:pt idx="16">
                  <c:v>1.2529999999999999E-2</c:v>
                </c:pt>
                <c:pt idx="17">
                  <c:v>1.285E-2</c:v>
                </c:pt>
                <c:pt idx="18">
                  <c:v>1.3169999999999999E-2</c:v>
                </c:pt>
                <c:pt idx="19">
                  <c:v>1.35E-2</c:v>
                </c:pt>
                <c:pt idx="20">
                  <c:v>1.3849999999999999E-2</c:v>
                </c:pt>
                <c:pt idx="21">
                  <c:v>1.422E-2</c:v>
                </c:pt>
                <c:pt idx="22">
                  <c:v>1.456E-2</c:v>
                </c:pt>
                <c:pt idx="23">
                  <c:v>1.491E-2</c:v>
                </c:pt>
                <c:pt idx="24">
                  <c:v>1.5140000000000001E-2</c:v>
                </c:pt>
                <c:pt idx="25">
                  <c:v>1.529E-2</c:v>
                </c:pt>
                <c:pt idx="26">
                  <c:v>1.5480000000000001E-2</c:v>
                </c:pt>
                <c:pt idx="27">
                  <c:v>1.559E-2</c:v>
                </c:pt>
                <c:pt idx="28">
                  <c:v>1.5709999999999998E-2</c:v>
                </c:pt>
                <c:pt idx="29">
                  <c:v>1.5789999999999998E-2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A-4DD4-BF0B-A30FE9E5D86C}"/>
            </c:ext>
          </c:extLst>
        </c:ser>
        <c:ser>
          <c:idx val="2"/>
          <c:order val="2"/>
          <c:tx>
            <c:v>Adjusted BVAL Muni</c:v>
          </c:tx>
          <c:spPr>
            <a:ln w="158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'Rates Extrap'!$K$13:$K$72</c:f>
              <c:numCache>
                <c:formatCode>0.00%</c:formatCode>
                <c:ptCount val="60"/>
                <c:pt idx="0">
                  <c:v>1.3679999999999999E-3</c:v>
                </c:pt>
                <c:pt idx="1">
                  <c:v>1.6200000000000001E-3</c:v>
                </c:pt>
                <c:pt idx="2">
                  <c:v>1.7519999999999999E-3</c:v>
                </c:pt>
                <c:pt idx="3">
                  <c:v>2.4839999999999997E-3</c:v>
                </c:pt>
                <c:pt idx="4">
                  <c:v>3.1679999999999998E-3</c:v>
                </c:pt>
                <c:pt idx="5">
                  <c:v>4.5839999999999995E-3</c:v>
                </c:pt>
                <c:pt idx="6">
                  <c:v>5.868E-3</c:v>
                </c:pt>
                <c:pt idx="7">
                  <c:v>7.3799999999999994E-3</c:v>
                </c:pt>
                <c:pt idx="8">
                  <c:v>8.6879999999999995E-3</c:v>
                </c:pt>
                <c:pt idx="9">
                  <c:v>9.6600000000000002E-3</c:v>
                </c:pt>
                <c:pt idx="10">
                  <c:v>1.0656000000000001E-2</c:v>
                </c:pt>
                <c:pt idx="11">
                  <c:v>1.158E-2</c:v>
                </c:pt>
                <c:pt idx="12">
                  <c:v>1.2431999999999999E-2</c:v>
                </c:pt>
                <c:pt idx="13">
                  <c:v>1.3224E-2</c:v>
                </c:pt>
                <c:pt idx="14">
                  <c:v>1.3847999999999999E-2</c:v>
                </c:pt>
                <c:pt idx="15">
                  <c:v>1.4459999999999999E-2</c:v>
                </c:pt>
                <c:pt idx="16">
                  <c:v>1.5035999999999999E-2</c:v>
                </c:pt>
                <c:pt idx="17">
                  <c:v>1.542E-2</c:v>
                </c:pt>
                <c:pt idx="18">
                  <c:v>1.5803999999999999E-2</c:v>
                </c:pt>
                <c:pt idx="19">
                  <c:v>1.6199999999999999E-2</c:v>
                </c:pt>
                <c:pt idx="20">
                  <c:v>1.6619999999999999E-2</c:v>
                </c:pt>
                <c:pt idx="21">
                  <c:v>1.7063999999999999E-2</c:v>
                </c:pt>
                <c:pt idx="22">
                  <c:v>1.7471999999999998E-2</c:v>
                </c:pt>
                <c:pt idx="23">
                  <c:v>1.7891999999999998E-2</c:v>
                </c:pt>
                <c:pt idx="24">
                  <c:v>1.8168E-2</c:v>
                </c:pt>
                <c:pt idx="25">
                  <c:v>1.8348E-2</c:v>
                </c:pt>
                <c:pt idx="26">
                  <c:v>1.8575999999999999E-2</c:v>
                </c:pt>
                <c:pt idx="27">
                  <c:v>1.8707999999999999E-2</c:v>
                </c:pt>
                <c:pt idx="28">
                  <c:v>1.8851999999999997E-2</c:v>
                </c:pt>
                <c:pt idx="29">
                  <c:v>1.8947999999999996E-2</c:v>
                </c:pt>
                <c:pt idx="30">
                  <c:v>1.9147999999999995E-2</c:v>
                </c:pt>
                <c:pt idx="31">
                  <c:v>1.9347999999999994E-2</c:v>
                </c:pt>
                <c:pt idx="32">
                  <c:v>1.9547999999999992E-2</c:v>
                </c:pt>
                <c:pt idx="33">
                  <c:v>1.9747999999999991E-2</c:v>
                </c:pt>
                <c:pt idx="34">
                  <c:v>1.994799999999999E-2</c:v>
                </c:pt>
                <c:pt idx="35">
                  <c:v>2.0147999999999989E-2</c:v>
                </c:pt>
                <c:pt idx="36">
                  <c:v>2.0347999999999988E-2</c:v>
                </c:pt>
                <c:pt idx="37">
                  <c:v>2.0547999999999986E-2</c:v>
                </c:pt>
                <c:pt idx="38">
                  <c:v>2.0747999999999985E-2</c:v>
                </c:pt>
                <c:pt idx="39">
                  <c:v>2.0947999999999984E-2</c:v>
                </c:pt>
                <c:pt idx="40">
                  <c:v>2.1147999999999983E-2</c:v>
                </c:pt>
                <c:pt idx="41">
                  <c:v>2.1347999999999982E-2</c:v>
                </c:pt>
                <c:pt idx="42">
                  <c:v>2.154799999999998E-2</c:v>
                </c:pt>
                <c:pt idx="43">
                  <c:v>2.1747999999999979E-2</c:v>
                </c:pt>
                <c:pt idx="44">
                  <c:v>2.1947999999999978E-2</c:v>
                </c:pt>
                <c:pt idx="45">
                  <c:v>2.2147999999999977E-2</c:v>
                </c:pt>
                <c:pt idx="46">
                  <c:v>2.2347999999999976E-2</c:v>
                </c:pt>
                <c:pt idx="47">
                  <c:v>2.2547999999999974E-2</c:v>
                </c:pt>
                <c:pt idx="48">
                  <c:v>2.2747999999999973E-2</c:v>
                </c:pt>
                <c:pt idx="49">
                  <c:v>2.2947999999999972E-2</c:v>
                </c:pt>
                <c:pt idx="50">
                  <c:v>2.3147999999999971E-2</c:v>
                </c:pt>
                <c:pt idx="51">
                  <c:v>2.3347999999999969E-2</c:v>
                </c:pt>
                <c:pt idx="52">
                  <c:v>2.3547999999999968E-2</c:v>
                </c:pt>
                <c:pt idx="53">
                  <c:v>2.3747999999999967E-2</c:v>
                </c:pt>
                <c:pt idx="54">
                  <c:v>2.3947999999999966E-2</c:v>
                </c:pt>
                <c:pt idx="55">
                  <c:v>2.4147999999999965E-2</c:v>
                </c:pt>
                <c:pt idx="56">
                  <c:v>2.4347999999999963E-2</c:v>
                </c:pt>
                <c:pt idx="57">
                  <c:v>2.4547999999999962E-2</c:v>
                </c:pt>
                <c:pt idx="58">
                  <c:v>2.4747999999999961E-2</c:v>
                </c:pt>
                <c:pt idx="59">
                  <c:v>2.494799999999996E-2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8A-4DD4-BF0B-A30FE9E5D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761824"/>
        <c:axId val="354758872"/>
      </c:lineChart>
      <c:catAx>
        <c:axId val="354761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58872"/>
        <c:crosses val="autoZero"/>
        <c:auto val="1"/>
        <c:lblAlgn val="ctr"/>
        <c:lblOffset val="100"/>
        <c:noMultiLvlLbl val="0"/>
      </c:catAx>
      <c:valAx>
        <c:axId val="354758872"/>
        <c:scaling>
          <c:orientation val="minMax"/>
          <c:max val="5.000000000000001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85253601105604"/>
          <c:y val="0.90285865862511872"/>
          <c:w val="0.54235046614167992"/>
          <c:h val="4.8471733586493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609598</xdr:colOff>
      <xdr:row>0</xdr:row>
      <xdr:rowOff>138111</xdr:rowOff>
    </xdr:from>
    <xdr:to>
      <xdr:col>25</xdr:col>
      <xdr:colOff>85725</xdr:colOff>
      <xdr:row>21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1DBAD8-00B8-458C-B04E-82FFFC527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10</xdr:row>
      <xdr:rowOff>152400</xdr:rowOff>
    </xdr:from>
    <xdr:to>
      <xdr:col>2</xdr:col>
      <xdr:colOff>266700</xdr:colOff>
      <xdr:row>14</xdr:row>
      <xdr:rowOff>38100</xdr:rowOff>
    </xdr:to>
    <xdr:sp macro="[0]!iterall" textlink="">
      <xdr:nvSpPr>
        <xdr:cNvPr id="3" name="Rectangle 2">
          <a:extLst>
            <a:ext uri="{FF2B5EF4-FFF2-40B4-BE49-F238E27FC236}">
              <a16:creationId xmlns:a16="http://schemas.microsoft.com/office/drawing/2014/main" id="{18818A90-D9B1-4F25-90E6-F963D50533A2}"/>
            </a:ext>
          </a:extLst>
        </xdr:cNvPr>
        <xdr:cNvSpPr/>
      </xdr:nvSpPr>
      <xdr:spPr>
        <a:xfrm>
          <a:off x="438150" y="2228850"/>
          <a:ext cx="1047750" cy="647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effectLst/>
        <a:scene3d>
          <a:camera prst="orthographicFront"/>
          <a:lightRig rig="threePt" dir="t"/>
        </a:scene3d>
        <a:sp3d contourW="12700" prstMaterial="matte">
          <a:bevelT w="12700" h="1270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Iterate</a:t>
          </a:r>
          <a:r>
            <a:rPr lang="en-US" sz="1100" baseline="0">
              <a:solidFill>
                <a:sysClr val="windowText" lastClr="000000"/>
              </a:solidFill>
            </a:rPr>
            <a:t> All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4</xdr:row>
      <xdr:rowOff>133350</xdr:rowOff>
    </xdr:from>
    <xdr:to>
      <xdr:col>5</xdr:col>
      <xdr:colOff>85725</xdr:colOff>
      <xdr:row>7</xdr:row>
      <xdr:rowOff>133350</xdr:rowOff>
    </xdr:to>
    <xdr:sp macro="[0]!compbondsiz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33600" y="1066800"/>
          <a:ext cx="1114425" cy="571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effectLst/>
        <a:scene3d>
          <a:camera prst="orthographicFront"/>
          <a:lightRig rig="threePt" dir="t"/>
        </a:scene3d>
        <a:sp3d contourW="12700" prstMaterial="matte">
          <a:bevelT w="12700" h="1270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Iterate Bond Size</a:t>
          </a:r>
        </a:p>
      </xdr:txBody>
    </xdr:sp>
    <xdr:clientData/>
  </xdr:twoCellAnchor>
  <xdr:twoCellAnchor>
    <xdr:from>
      <xdr:col>5</xdr:col>
      <xdr:colOff>600075</xdr:colOff>
      <xdr:row>2</xdr:row>
      <xdr:rowOff>80961</xdr:rowOff>
    </xdr:from>
    <xdr:to>
      <xdr:col>24</xdr:col>
      <xdr:colOff>371475</xdr:colOff>
      <xdr:row>24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4</xdr:row>
      <xdr:rowOff>133350</xdr:rowOff>
    </xdr:from>
    <xdr:to>
      <xdr:col>5</xdr:col>
      <xdr:colOff>85725</xdr:colOff>
      <xdr:row>7</xdr:row>
      <xdr:rowOff>133350</xdr:rowOff>
    </xdr:to>
    <xdr:sp macro="[0]!wbondsize" textlink="">
      <xdr:nvSpPr>
        <xdr:cNvPr id="2" name="Rectangle 1">
          <a:extLst>
            <a:ext uri="{FF2B5EF4-FFF2-40B4-BE49-F238E27FC236}">
              <a16:creationId xmlns:a16="http://schemas.microsoft.com/office/drawing/2014/main" id="{78DDDDD4-9EC0-47CA-A922-B6486B0EAF8E}"/>
            </a:ext>
          </a:extLst>
        </xdr:cNvPr>
        <xdr:cNvSpPr/>
      </xdr:nvSpPr>
      <xdr:spPr>
        <a:xfrm>
          <a:off x="2152650" y="1066800"/>
          <a:ext cx="1047750" cy="571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effectLst/>
        <a:scene3d>
          <a:camera prst="orthographicFront"/>
          <a:lightRig rig="threePt" dir="t"/>
        </a:scene3d>
        <a:sp3d contourW="12700" prstMaterial="matte">
          <a:bevelT w="12700" h="1270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Iterate Bond Size</a:t>
          </a:r>
        </a:p>
      </xdr:txBody>
    </xdr:sp>
    <xdr:clientData/>
  </xdr:twoCellAnchor>
  <xdr:twoCellAnchor>
    <xdr:from>
      <xdr:col>6</xdr:col>
      <xdr:colOff>457200</xdr:colOff>
      <xdr:row>2</xdr:row>
      <xdr:rowOff>109537</xdr:rowOff>
    </xdr:from>
    <xdr:to>
      <xdr:col>25</xdr:col>
      <xdr:colOff>238125</xdr:colOff>
      <xdr:row>23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C16E41-2488-4DDF-BFBD-A10353A62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2</xdr:row>
      <xdr:rowOff>33337</xdr:rowOff>
    </xdr:from>
    <xdr:to>
      <xdr:col>24</xdr:col>
      <xdr:colOff>247650</xdr:colOff>
      <xdr:row>23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3</xdr:col>
      <xdr:colOff>438150</xdr:colOff>
      <xdr:row>18</xdr:row>
      <xdr:rowOff>0</xdr:rowOff>
    </xdr:to>
    <xdr:sp macro="[0]!wloansize" textlink="">
      <xdr:nvSpPr>
        <xdr:cNvPr id="4" name="Rectangle 3">
          <a:extLst>
            <a:ext uri="{FF2B5EF4-FFF2-40B4-BE49-F238E27FC236}">
              <a16:creationId xmlns:a16="http://schemas.microsoft.com/office/drawing/2014/main" id="{C5AA1BA6-52F5-47AC-A367-90E6BF180E9F}"/>
            </a:ext>
          </a:extLst>
        </xdr:cNvPr>
        <xdr:cNvSpPr/>
      </xdr:nvSpPr>
      <xdr:spPr>
        <a:xfrm>
          <a:off x="1219200" y="3028950"/>
          <a:ext cx="1047750" cy="5715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effectLst/>
        <a:scene3d>
          <a:camera prst="orthographicFront"/>
          <a:lightRig rig="threePt" dir="t"/>
        </a:scene3d>
        <a:sp3d contourW="12700" prstMaterial="matte">
          <a:bevelT w="12700" h="1270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Iterate</a:t>
          </a:r>
          <a:r>
            <a:rPr lang="en-US" sz="1100" baseline="0">
              <a:solidFill>
                <a:sysClr val="windowText" lastClr="000000"/>
              </a:solidFill>
            </a:rPr>
            <a:t> Loan</a:t>
          </a:r>
          <a:r>
            <a:rPr lang="en-US" sz="1100">
              <a:solidFill>
                <a:sysClr val="windowText" lastClr="000000"/>
              </a:solidFill>
            </a:rPr>
            <a:t> Size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</xdr:row>
      <xdr:rowOff>23812</xdr:rowOff>
    </xdr:from>
    <xdr:to>
      <xdr:col>18</xdr:col>
      <xdr:colOff>295274</xdr:colOff>
      <xdr:row>14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5</xdr:row>
      <xdr:rowOff>85725</xdr:rowOff>
    </xdr:from>
    <xdr:to>
      <xdr:col>26</xdr:col>
      <xdr:colOff>428626</xdr:colOff>
      <xdr:row>33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457200</xdr:colOff>
      <xdr:row>9</xdr:row>
      <xdr:rowOff>9525</xdr:rowOff>
    </xdr:from>
    <xdr:to>
      <xdr:col>26</xdr:col>
      <xdr:colOff>116255</xdr:colOff>
      <xdr:row>28</xdr:row>
      <xdr:rowOff>152400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039600" y="1914525"/>
          <a:ext cx="4116755" cy="3762375"/>
        </a:xfrm>
        <a:prstGeom prst="rect">
          <a:avLst/>
        </a:prstGeom>
        <a:solidFill>
          <a:schemeClr val="bg1">
            <a:lumMod val="85000"/>
            <a:alpha val="4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i="1">
              <a:solidFill>
                <a:sysClr val="windowText" lastClr="000000"/>
              </a:solidFill>
            </a:rPr>
            <a:t>Extrapolation</a:t>
          </a:r>
        </a:p>
        <a:p>
          <a:pPr algn="ctr"/>
          <a:r>
            <a:rPr lang="en-US" sz="800" i="1">
              <a:solidFill>
                <a:sysClr val="windowText" lastClr="000000"/>
              </a:solidFill>
            </a:rPr>
            <a:t> (Years 31-60)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mma.msrb.org/ToolsAndResources/BloombergYieldCurve?daily=True" TargetMode="External"/><Relationship Id="rId1" Type="http://schemas.openxmlformats.org/officeDocument/2006/relationships/hyperlink" Target="https://www.treasurydirect.gov/GA-SL/SLGS/selectSLGSDate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60D1F-152D-4C8C-8C4A-65DF68CA4665}">
  <sheetPr codeName="Sheet8"/>
  <dimension ref="A1:BQ93"/>
  <sheetViews>
    <sheetView showGridLines="0" tabSelected="1" zoomScaleNormal="100" workbookViewId="0">
      <selection activeCell="B13" sqref="B13"/>
    </sheetView>
  </sheetViews>
  <sheetFormatPr defaultRowHeight="15" x14ac:dyDescent="0.25"/>
  <cols>
    <col min="9" max="11" width="9.140625" customWidth="1"/>
    <col min="13" max="13" width="9.140625" customWidth="1"/>
    <col min="15" max="15" width="9.140625" customWidth="1"/>
    <col min="17" max="17" width="9.140625" customWidth="1"/>
    <col min="19" max="19" width="9.140625" customWidth="1"/>
    <col min="21" max="23" width="9.140625" customWidth="1"/>
  </cols>
  <sheetData>
    <row r="1" spans="1:69" ht="28.5" x14ac:dyDescent="0.45">
      <c r="A1" s="24" t="s">
        <v>329</v>
      </c>
      <c r="B1" s="24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</row>
    <row r="2" spans="1:69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</row>
    <row r="3" spans="1:69" x14ac:dyDescent="0.25">
      <c r="A3" s="9"/>
      <c r="B3" s="177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</row>
    <row r="4" spans="1:69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2">
        <f>'Rates Extrap'!$G$7</f>
        <v>44089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</row>
    <row r="5" spans="1:69" x14ac:dyDescent="0.25">
      <c r="A5" s="9"/>
      <c r="B5" s="9" t="s">
        <v>222</v>
      </c>
      <c r="C5" s="36">
        <f>'Rates Extrap'!$G$7</f>
        <v>44089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8" t="str">
        <f>'Rates Extrap'!K8</f>
        <v>Aa3/AA-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</row>
    <row r="6" spans="1:69" x14ac:dyDescent="0.25">
      <c r="A6" s="9"/>
      <c r="B6" s="9"/>
      <c r="C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</row>
    <row r="7" spans="1:69" x14ac:dyDescent="0.25">
      <c r="A7" s="9"/>
      <c r="B7" s="9" t="s">
        <v>293</v>
      </c>
      <c r="C7" s="42"/>
      <c r="D7" s="94">
        <v>5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</row>
    <row r="8" spans="1:69" x14ac:dyDescent="0.25">
      <c r="A8" s="9"/>
      <c r="B8" s="9" t="s">
        <v>340</v>
      </c>
      <c r="C8" s="22"/>
      <c r="D8" s="112"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</row>
    <row r="9" spans="1:69" x14ac:dyDescent="0.25">
      <c r="A9" s="9"/>
      <c r="B9" s="9" t="s">
        <v>237</v>
      </c>
      <c r="C9" s="95">
        <f>D9-D7</f>
        <v>55</v>
      </c>
      <c r="D9" s="94">
        <v>60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</row>
    <row r="10" spans="1:69" x14ac:dyDescent="0.25">
      <c r="A10" s="9"/>
      <c r="B10" s="9" t="s">
        <v>344</v>
      </c>
      <c r="C10" s="9"/>
      <c r="D10" s="97">
        <v>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</row>
    <row r="11" spans="1:69" x14ac:dyDescent="0.25">
      <c r="A11" s="9"/>
      <c r="B11" s="9"/>
      <c r="C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</row>
    <row r="12" spans="1:69" x14ac:dyDescent="0.25">
      <c r="A12" s="9"/>
      <c r="B12" s="9"/>
      <c r="C12" s="9"/>
      <c r="D12" s="113">
        <f>'Comp Bond'!C9</f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</row>
    <row r="13" spans="1:69" x14ac:dyDescent="0.25">
      <c r="A13" s="9"/>
      <c r="B13" s="9"/>
      <c r="C13" s="9"/>
      <c r="D13" s="114">
        <f>WBond!C9</f>
        <v>0</v>
      </c>
      <c r="E13" s="18" t="str">
        <f>IF(SUM(D12:D14)&lt;0.001,"OK","ITERATE NOW")</f>
        <v>OK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</row>
    <row r="14" spans="1:69" x14ac:dyDescent="0.25">
      <c r="A14" s="9"/>
      <c r="B14" s="9"/>
      <c r="C14" s="9"/>
      <c r="D14" s="114">
        <f>WLoan!D13</f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</row>
    <row r="15" spans="1:69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</row>
    <row r="16" spans="1:69" x14ac:dyDescent="0.25">
      <c r="A16" s="9"/>
      <c r="B16" s="9" t="s">
        <v>341</v>
      </c>
      <c r="C16" s="9"/>
      <c r="D16" s="14">
        <f>'Comp Bond'!C11</f>
        <v>2.1536427794564217E-2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</row>
    <row r="17" spans="1:69" x14ac:dyDescent="0.25">
      <c r="A17" s="9"/>
      <c r="B17" s="9" t="s">
        <v>342</v>
      </c>
      <c r="C17" s="9"/>
      <c r="D17" s="14">
        <f>WBond!C11</f>
        <v>1.8632784258295176E-2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</row>
    <row r="18" spans="1:69" x14ac:dyDescent="0.25">
      <c r="A18" s="9"/>
      <c r="B18" s="9" t="s">
        <v>343</v>
      </c>
      <c r="C18" s="9"/>
      <c r="D18" s="14">
        <f>WLoan!D11</f>
        <v>1.43E-2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</row>
    <row r="19" spans="1:69" x14ac:dyDescent="0.25">
      <c r="A19" s="9"/>
      <c r="B19" s="59" t="s">
        <v>351</v>
      </c>
      <c r="C19" s="9"/>
      <c r="D19" s="14">
        <f>'Rates Extrap'!K42</f>
        <v>1.8947999999999996E-2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</row>
    <row r="20" spans="1:69" x14ac:dyDescent="0.25">
      <c r="A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</row>
    <row r="21" spans="1:69" x14ac:dyDescent="0.25">
      <c r="A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</row>
    <row r="22" spans="1:69" x14ac:dyDescent="0.25">
      <c r="A22" s="9"/>
      <c r="B22" s="59" t="s">
        <v>346</v>
      </c>
      <c r="C22" s="9"/>
      <c r="D22" s="13">
        <f>I40</f>
        <v>17.803503158875095</v>
      </c>
      <c r="E22" s="116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</row>
    <row r="23" spans="1:69" x14ac:dyDescent="0.25">
      <c r="A23" s="9"/>
      <c r="B23" s="59"/>
      <c r="C23" s="9"/>
      <c r="D23" s="13"/>
      <c r="E23" s="116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</row>
    <row r="24" spans="1:69" x14ac:dyDescent="0.25">
      <c r="A24" s="9"/>
      <c r="B24" s="59" t="s">
        <v>324</v>
      </c>
      <c r="C24" s="9"/>
      <c r="D24" s="14">
        <f>I42</f>
        <v>1.186550058119685E-2</v>
      </c>
      <c r="E24" s="117"/>
      <c r="F24" s="9"/>
      <c r="G24" s="9"/>
      <c r="H24" s="9"/>
      <c r="I24" s="9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</row>
    <row r="25" spans="1:69" x14ac:dyDescent="0.25">
      <c r="A25" s="10"/>
      <c r="B25" s="59" t="s">
        <v>347</v>
      </c>
      <c r="C25" s="9"/>
      <c r="D25" s="13">
        <f>WLoan!H44</f>
        <v>0.59827733088636814</v>
      </c>
      <c r="E25" s="116"/>
      <c r="F25" s="9"/>
      <c r="G25" s="16" t="s">
        <v>321</v>
      </c>
      <c r="H25" s="9"/>
      <c r="I25" s="9"/>
      <c r="J25" s="25">
        <f>'Amort Alloc'!D83</f>
        <v>1</v>
      </c>
      <c r="K25" s="25">
        <f>'Amort Alloc'!E83</f>
        <v>1</v>
      </c>
      <c r="L25" s="25">
        <f>'Amort Alloc'!F83</f>
        <v>1</v>
      </c>
      <c r="M25" s="25">
        <f>'Amort Alloc'!G83</f>
        <v>1</v>
      </c>
      <c r="N25" s="25">
        <f>'Amort Alloc'!H83</f>
        <v>1</v>
      </c>
      <c r="O25" s="25">
        <f>'Amort Alloc'!I83</f>
        <v>3</v>
      </c>
      <c r="P25" s="25">
        <f>'Amort Alloc'!J83</f>
        <v>3</v>
      </c>
      <c r="Q25" s="25">
        <f>'Amort Alloc'!K83</f>
        <v>3</v>
      </c>
      <c r="R25" s="25">
        <f>'Amort Alloc'!L83</f>
        <v>3</v>
      </c>
      <c r="S25" s="25">
        <f>'Amort Alloc'!M83</f>
        <v>3</v>
      </c>
      <c r="T25" s="25">
        <f>'Amort Alloc'!N83</f>
        <v>3</v>
      </c>
      <c r="U25" s="25">
        <f>'Amort Alloc'!O83</f>
        <v>3</v>
      </c>
      <c r="V25" s="25">
        <f>'Amort Alloc'!P83</f>
        <v>3</v>
      </c>
      <c r="W25" s="25">
        <f>'Amort Alloc'!Q83</f>
        <v>3</v>
      </c>
      <c r="X25" s="25">
        <f>'Amort Alloc'!R83</f>
        <v>3</v>
      </c>
      <c r="Y25" s="25">
        <f>'Amort Alloc'!S83</f>
        <v>3</v>
      </c>
      <c r="Z25" s="25">
        <f>'Amort Alloc'!T83</f>
        <v>3</v>
      </c>
      <c r="AA25" s="25">
        <f>'Amort Alloc'!U83</f>
        <v>3</v>
      </c>
      <c r="AB25" s="25">
        <f>'Amort Alloc'!V83</f>
        <v>3</v>
      </c>
      <c r="AC25" s="25">
        <f>'Amort Alloc'!W83</f>
        <v>3</v>
      </c>
      <c r="AD25" s="25">
        <f>'Amort Alloc'!X83</f>
        <v>3</v>
      </c>
      <c r="AE25" s="25">
        <f>'Amort Alloc'!Y83</f>
        <v>3</v>
      </c>
      <c r="AF25" s="25">
        <f>'Amort Alloc'!Z83</f>
        <v>3</v>
      </c>
      <c r="AG25" s="25">
        <f>'Amort Alloc'!AA83</f>
        <v>3</v>
      </c>
      <c r="AH25" s="25">
        <f>'Amort Alloc'!AB83</f>
        <v>3</v>
      </c>
      <c r="AI25" s="25">
        <f>'Amort Alloc'!AC83</f>
        <v>3</v>
      </c>
      <c r="AJ25" s="25">
        <f>'Amort Alloc'!AD83</f>
        <v>3</v>
      </c>
      <c r="AK25" s="25">
        <f>'Amort Alloc'!AE83</f>
        <v>3</v>
      </c>
      <c r="AL25" s="25">
        <f>'Amort Alloc'!AF83</f>
        <v>3</v>
      </c>
      <c r="AM25" s="25">
        <f>'Amort Alloc'!AG83</f>
        <v>3</v>
      </c>
      <c r="AN25" s="25">
        <f>'Amort Alloc'!AH83</f>
        <v>3</v>
      </c>
      <c r="AO25" s="25">
        <f>'Amort Alloc'!AI83</f>
        <v>3</v>
      </c>
      <c r="AP25" s="25">
        <f>'Amort Alloc'!AJ83</f>
        <v>3</v>
      </c>
      <c r="AQ25" s="25">
        <f>'Amort Alloc'!AK83</f>
        <v>3</v>
      </c>
      <c r="AR25" s="25">
        <f>'Amort Alloc'!AL83</f>
        <v>3</v>
      </c>
      <c r="AS25" s="25">
        <f>'Amort Alloc'!AM83</f>
        <v>3</v>
      </c>
      <c r="AT25" s="25">
        <f>'Amort Alloc'!AN83</f>
        <v>3</v>
      </c>
      <c r="AU25" s="25">
        <f>'Amort Alloc'!AO83</f>
        <v>3</v>
      </c>
      <c r="AV25" s="25">
        <f>'Amort Alloc'!AP83</f>
        <v>3</v>
      </c>
      <c r="AW25" s="25">
        <f>'Amort Alloc'!AQ83</f>
        <v>3</v>
      </c>
      <c r="AX25" s="25">
        <f>'Amort Alloc'!AR83</f>
        <v>3</v>
      </c>
      <c r="AY25" s="25">
        <f>'Amort Alloc'!AS83</f>
        <v>3</v>
      </c>
      <c r="AZ25" s="25">
        <f>'Amort Alloc'!AT83</f>
        <v>3</v>
      </c>
      <c r="BA25" s="25">
        <f>'Amort Alloc'!AU83</f>
        <v>3</v>
      </c>
      <c r="BB25" s="25">
        <f>'Amort Alloc'!AV83</f>
        <v>3</v>
      </c>
      <c r="BC25" s="25">
        <f>'Amort Alloc'!AW83</f>
        <v>3</v>
      </c>
      <c r="BD25" s="25">
        <f>'Amort Alloc'!AX83</f>
        <v>3</v>
      </c>
      <c r="BE25" s="25">
        <f>'Amort Alloc'!AY83</f>
        <v>3</v>
      </c>
      <c r="BF25" s="25">
        <f>'Amort Alloc'!AZ83</f>
        <v>3</v>
      </c>
      <c r="BG25" s="25">
        <f>'Amort Alloc'!BA83</f>
        <v>3</v>
      </c>
      <c r="BH25" s="25">
        <f>'Amort Alloc'!BB83</f>
        <v>3</v>
      </c>
      <c r="BI25" s="25">
        <f>'Amort Alloc'!BC83</f>
        <v>3</v>
      </c>
      <c r="BJ25" s="25">
        <f>'Amort Alloc'!BD83</f>
        <v>3</v>
      </c>
      <c r="BK25" s="25">
        <f>'Amort Alloc'!BE83</f>
        <v>3</v>
      </c>
      <c r="BL25" s="25">
        <f>'Amort Alloc'!BF83</f>
        <v>3</v>
      </c>
      <c r="BM25" s="25">
        <f>'Amort Alloc'!BG83</f>
        <v>3</v>
      </c>
      <c r="BN25" s="25">
        <f>'Amort Alloc'!BH83</f>
        <v>3</v>
      </c>
      <c r="BO25" s="25">
        <f>'Amort Alloc'!BI83</f>
        <v>3</v>
      </c>
      <c r="BP25" s="25">
        <f>'Amort Alloc'!BJ83</f>
        <v>3</v>
      </c>
      <c r="BQ25" s="25">
        <f>'Amort Alloc'!BK83</f>
        <v>3</v>
      </c>
    </row>
    <row r="26" spans="1:69" x14ac:dyDescent="0.25">
      <c r="A26" s="18"/>
      <c r="B26" s="59" t="s">
        <v>348</v>
      </c>
      <c r="C26" s="9"/>
      <c r="D26" s="92">
        <f>D22/D25</f>
        <v>29.757943749094757</v>
      </c>
      <c r="E26" s="118"/>
      <c r="F26" s="18"/>
      <c r="G26" s="18"/>
      <c r="H26" s="18"/>
      <c r="I26" s="9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</row>
    <row r="27" spans="1:69" x14ac:dyDescent="0.25">
      <c r="A27" s="18"/>
      <c r="B27" s="59"/>
      <c r="C27" s="9"/>
      <c r="D27" s="9"/>
      <c r="E27" s="116"/>
      <c r="F27" s="18"/>
      <c r="G27" s="31" t="s">
        <v>268</v>
      </c>
      <c r="H27" s="18"/>
      <c r="I27" s="9"/>
      <c r="J27" s="26">
        <f>1</f>
        <v>1</v>
      </c>
      <c r="K27" s="26">
        <f>J27+1</f>
        <v>2</v>
      </c>
      <c r="L27" s="26">
        <f t="shared" ref="L27:BQ27" si="0">K27+1</f>
        <v>3</v>
      </c>
      <c r="M27" s="26">
        <f t="shared" si="0"/>
        <v>4</v>
      </c>
      <c r="N27" s="26">
        <f t="shared" si="0"/>
        <v>5</v>
      </c>
      <c r="O27" s="26">
        <f t="shared" si="0"/>
        <v>6</v>
      </c>
      <c r="P27" s="26">
        <f t="shared" si="0"/>
        <v>7</v>
      </c>
      <c r="Q27" s="26">
        <f t="shared" si="0"/>
        <v>8</v>
      </c>
      <c r="R27" s="26">
        <f t="shared" si="0"/>
        <v>9</v>
      </c>
      <c r="S27" s="26">
        <f t="shared" si="0"/>
        <v>10</v>
      </c>
      <c r="T27" s="26">
        <f t="shared" si="0"/>
        <v>11</v>
      </c>
      <c r="U27" s="26">
        <f t="shared" si="0"/>
        <v>12</v>
      </c>
      <c r="V27" s="26">
        <f t="shared" si="0"/>
        <v>13</v>
      </c>
      <c r="W27" s="26">
        <f t="shared" si="0"/>
        <v>14</v>
      </c>
      <c r="X27" s="26">
        <f t="shared" si="0"/>
        <v>15</v>
      </c>
      <c r="Y27" s="26">
        <f t="shared" si="0"/>
        <v>16</v>
      </c>
      <c r="Z27" s="26">
        <f t="shared" si="0"/>
        <v>17</v>
      </c>
      <c r="AA27" s="26">
        <f t="shared" si="0"/>
        <v>18</v>
      </c>
      <c r="AB27" s="26">
        <f t="shared" si="0"/>
        <v>19</v>
      </c>
      <c r="AC27" s="26">
        <f t="shared" si="0"/>
        <v>20</v>
      </c>
      <c r="AD27" s="26">
        <f t="shared" si="0"/>
        <v>21</v>
      </c>
      <c r="AE27" s="26">
        <f t="shared" si="0"/>
        <v>22</v>
      </c>
      <c r="AF27" s="26">
        <f t="shared" si="0"/>
        <v>23</v>
      </c>
      <c r="AG27" s="26">
        <f t="shared" si="0"/>
        <v>24</v>
      </c>
      <c r="AH27" s="26">
        <f t="shared" si="0"/>
        <v>25</v>
      </c>
      <c r="AI27" s="26">
        <f t="shared" si="0"/>
        <v>26</v>
      </c>
      <c r="AJ27" s="26">
        <f t="shared" si="0"/>
        <v>27</v>
      </c>
      <c r="AK27" s="26">
        <f t="shared" si="0"/>
        <v>28</v>
      </c>
      <c r="AL27" s="26">
        <f t="shared" si="0"/>
        <v>29</v>
      </c>
      <c r="AM27" s="26">
        <f t="shared" si="0"/>
        <v>30</v>
      </c>
      <c r="AN27" s="26">
        <f t="shared" si="0"/>
        <v>31</v>
      </c>
      <c r="AO27" s="26">
        <f t="shared" si="0"/>
        <v>32</v>
      </c>
      <c r="AP27" s="26">
        <f t="shared" si="0"/>
        <v>33</v>
      </c>
      <c r="AQ27" s="26">
        <f t="shared" si="0"/>
        <v>34</v>
      </c>
      <c r="AR27" s="26">
        <f t="shared" si="0"/>
        <v>35</v>
      </c>
      <c r="AS27" s="26">
        <f t="shared" si="0"/>
        <v>36</v>
      </c>
      <c r="AT27" s="26">
        <f t="shared" si="0"/>
        <v>37</v>
      </c>
      <c r="AU27" s="26">
        <f t="shared" si="0"/>
        <v>38</v>
      </c>
      <c r="AV27" s="26">
        <f t="shared" si="0"/>
        <v>39</v>
      </c>
      <c r="AW27" s="26">
        <f t="shared" si="0"/>
        <v>40</v>
      </c>
      <c r="AX27" s="26">
        <f t="shared" si="0"/>
        <v>41</v>
      </c>
      <c r="AY27" s="26">
        <f t="shared" si="0"/>
        <v>42</v>
      </c>
      <c r="AZ27" s="26">
        <f t="shared" si="0"/>
        <v>43</v>
      </c>
      <c r="BA27" s="26">
        <f t="shared" si="0"/>
        <v>44</v>
      </c>
      <c r="BB27" s="26">
        <f t="shared" si="0"/>
        <v>45</v>
      </c>
      <c r="BC27" s="26">
        <f t="shared" si="0"/>
        <v>46</v>
      </c>
      <c r="BD27" s="26">
        <f t="shared" si="0"/>
        <v>47</v>
      </c>
      <c r="BE27" s="26">
        <f t="shared" si="0"/>
        <v>48</v>
      </c>
      <c r="BF27" s="26">
        <f t="shared" si="0"/>
        <v>49</v>
      </c>
      <c r="BG27" s="26">
        <f t="shared" si="0"/>
        <v>50</v>
      </c>
      <c r="BH27" s="26">
        <f t="shared" si="0"/>
        <v>51</v>
      </c>
      <c r="BI27" s="26">
        <f t="shared" si="0"/>
        <v>52</v>
      </c>
      <c r="BJ27" s="26">
        <f t="shared" si="0"/>
        <v>53</v>
      </c>
      <c r="BK27" s="26">
        <f t="shared" si="0"/>
        <v>54</v>
      </c>
      <c r="BL27" s="26">
        <f t="shared" si="0"/>
        <v>55</v>
      </c>
      <c r="BM27" s="26">
        <f t="shared" si="0"/>
        <v>56</v>
      </c>
      <c r="BN27" s="26">
        <f t="shared" si="0"/>
        <v>57</v>
      </c>
      <c r="BO27" s="26">
        <f t="shared" si="0"/>
        <v>58</v>
      </c>
      <c r="BP27" s="26">
        <f t="shared" si="0"/>
        <v>59</v>
      </c>
      <c r="BQ27" s="26">
        <f t="shared" si="0"/>
        <v>60</v>
      </c>
    </row>
    <row r="28" spans="1:69" x14ac:dyDescent="0.25">
      <c r="A28" s="18"/>
      <c r="B28" s="59" t="s">
        <v>349</v>
      </c>
      <c r="C28" s="9"/>
      <c r="D28" s="119">
        <f>('Comp Bond'!F127-WBond!F127)</f>
        <v>4.0455863972021024</v>
      </c>
      <c r="E28" s="120"/>
      <c r="F28" s="18"/>
      <c r="G28" s="18"/>
      <c r="H28" s="18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</row>
    <row r="29" spans="1:69" x14ac:dyDescent="0.25">
      <c r="A29" s="18"/>
      <c r="B29" s="59" t="s">
        <v>350</v>
      </c>
      <c r="C29" s="9"/>
      <c r="D29" s="119">
        <f>('Comp Bond'!F128-WBond!F128)</f>
        <v>13.968556117326482</v>
      </c>
      <c r="E29" s="118"/>
      <c r="F29" s="18">
        <f>I29/(I29+I30)</f>
        <v>0.35139396731199196</v>
      </c>
      <c r="G29" s="40" t="s">
        <v>331</v>
      </c>
      <c r="H29" s="18"/>
      <c r="I29" s="9">
        <f>AVERAGE(J29:BQ29)</f>
        <v>22.47167595120904</v>
      </c>
      <c r="J29" s="41">
        <f>WBond!J121</f>
        <v>11.062780456315743</v>
      </c>
      <c r="K29" s="41">
        <f>WBond!K121</f>
        <v>22.139942527224697</v>
      </c>
      <c r="L29" s="41">
        <f>WBond!L121</f>
        <v>33.232612625032921</v>
      </c>
      <c r="M29" s="41">
        <f>WBond!M121</f>
        <v>44.344140262007421</v>
      </c>
      <c r="N29" s="41">
        <f>WBond!N121</f>
        <v>55.479002107019568</v>
      </c>
      <c r="O29" s="41">
        <f>WBond!O121</f>
        <v>54.61097037064868</v>
      </c>
      <c r="P29" s="41">
        <f>WBond!P121</f>
        <v>53.71906776152759</v>
      </c>
      <c r="Q29" s="41">
        <f>WBond!Q121</f>
        <v>52.802637830655677</v>
      </c>
      <c r="R29" s="41">
        <f>WBond!R121</f>
        <v>51.861006076684781</v>
      </c>
      <c r="S29" s="41">
        <f>WBond!S121</f>
        <v>50.893479449479685</v>
      </c>
      <c r="T29" s="41">
        <f>WBond!T121</f>
        <v>49.899345840026442</v>
      </c>
      <c r="U29" s="41">
        <f>WBond!U121</f>
        <v>48.87787355631324</v>
      </c>
      <c r="V29" s="41">
        <f>WBond!V121</f>
        <v>47.828310784797914</v>
      </c>
      <c r="W29" s="41">
        <f>WBond!W121</f>
        <v>46.749885037065923</v>
      </c>
      <c r="X29" s="41">
        <f>WBond!X121</f>
        <v>45.641802581271307</v>
      </c>
      <c r="Y29" s="41">
        <f>WBond!Y121</f>
        <v>44.503247857942341</v>
      </c>
      <c r="Z29" s="41">
        <f>WBond!Z121</f>
        <v>43.333382879721825</v>
      </c>
      <c r="AA29" s="41">
        <f>WBond!AA121</f>
        <v>42.13134661460024</v>
      </c>
      <c r="AB29" s="41">
        <f>WBond!AB121</f>
        <v>40.89625435218781</v>
      </c>
      <c r="AC29" s="41">
        <f>WBond!AC121</f>
        <v>39.627197052559048</v>
      </c>
      <c r="AD29" s="41">
        <f>WBond!AD121</f>
        <v>38.323240677190491</v>
      </c>
      <c r="AE29" s="41">
        <f>WBond!AE121</f>
        <v>36.983425501499298</v>
      </c>
      <c r="AF29" s="41">
        <f>WBond!AF121</f>
        <v>35.606765408476591</v>
      </c>
      <c r="AG29" s="41">
        <f>WBond!AG121</f>
        <v>34.192247162895761</v>
      </c>
      <c r="AH29" s="41">
        <f>WBond!AH121</f>
        <v>32.738829665561461</v>
      </c>
      <c r="AI29" s="41">
        <f>WBond!AI121</f>
        <v>31.245443187050466</v>
      </c>
      <c r="AJ29" s="41">
        <f>WBond!AJ121</f>
        <v>29.71098858038042</v>
      </c>
      <c r="AK29" s="41">
        <f>WBond!AK121</f>
        <v>28.134336472026945</v>
      </c>
      <c r="AL29" s="41">
        <f>WBond!AL121</f>
        <v>26.51432643069375</v>
      </c>
      <c r="AM29" s="41">
        <f>WBond!AM121</f>
        <v>24.8497661132239</v>
      </c>
      <c r="AN29" s="41">
        <f>WBond!AN121</f>
        <v>23.13943038702363</v>
      </c>
      <c r="AO29" s="41">
        <f>WBond!AO121</f>
        <v>21.38206042835284</v>
      </c>
      <c r="AP29" s="41">
        <f>WBond!AP121</f>
        <v>19.576362795818604</v>
      </c>
      <c r="AQ29" s="41">
        <f>WBond!AQ121</f>
        <v>17.721008478389681</v>
      </c>
      <c r="AR29" s="41">
        <f>WBond!AR121</f>
        <v>15.814631917231466</v>
      </c>
      <c r="AS29" s="41">
        <f>WBond!AS121</f>
        <v>13.855830000641397</v>
      </c>
      <c r="AT29" s="41">
        <f>WBond!AT121</f>
        <v>11.843161031345106</v>
      </c>
      <c r="AU29" s="41">
        <f>WBond!AU121</f>
        <v>9.775143665393168</v>
      </c>
      <c r="AV29" s="41">
        <f>WBond!AV121</f>
        <v>7.6502558218775496</v>
      </c>
      <c r="AW29" s="41">
        <f>WBond!AW121</f>
        <v>5.4669335626652575</v>
      </c>
      <c r="AX29" s="41">
        <f>WBond!AX121</f>
        <v>3.2235699413246253</v>
      </c>
      <c r="AY29" s="41">
        <f>WBond!AY121</f>
        <v>0.91851382039712171</v>
      </c>
      <c r="AZ29" s="41">
        <f>WBond!AZ121</f>
        <v>8.5487172896137054E-15</v>
      </c>
      <c r="BA29" s="41">
        <f>WBond!BA121</f>
        <v>8.5487172896137054E-15</v>
      </c>
      <c r="BB29" s="41">
        <f>WBond!BB121</f>
        <v>8.5487172896137054E-15</v>
      </c>
      <c r="BC29" s="41">
        <f>WBond!BC121</f>
        <v>8.5487172896137054E-15</v>
      </c>
      <c r="BD29" s="41">
        <f>WBond!BD121</f>
        <v>8.5487172896137054E-15</v>
      </c>
      <c r="BE29" s="41">
        <f>WBond!BE121</f>
        <v>8.5487172896137054E-15</v>
      </c>
      <c r="BF29" s="41">
        <f>WBond!BF121</f>
        <v>8.5487172896137054E-15</v>
      </c>
      <c r="BG29" s="41">
        <f>WBond!BG121</f>
        <v>8.5487172896137054E-15</v>
      </c>
      <c r="BH29" s="41">
        <f>WBond!BH121</f>
        <v>8.5487172896137054E-15</v>
      </c>
      <c r="BI29" s="41">
        <f>WBond!BI121</f>
        <v>8.5487172896137054E-15</v>
      </c>
      <c r="BJ29" s="41">
        <f>WBond!BJ121</f>
        <v>8.5487172896137054E-15</v>
      </c>
      <c r="BK29" s="41">
        <f>WBond!BK121</f>
        <v>8.5487172896137054E-15</v>
      </c>
      <c r="BL29" s="41">
        <f>WBond!BL121</f>
        <v>8.5487172896137054E-15</v>
      </c>
      <c r="BM29" s="41">
        <f>WBond!BM121</f>
        <v>8.5487172896137054E-15</v>
      </c>
      <c r="BN29" s="41">
        <f>WBond!BN121</f>
        <v>8.5487172896137054E-15</v>
      </c>
      <c r="BO29" s="41">
        <f>WBond!BO121</f>
        <v>8.5487172896137054E-15</v>
      </c>
      <c r="BP29" s="41">
        <f>WBond!BP121</f>
        <v>8.5487172896137054E-15</v>
      </c>
      <c r="BQ29" s="41">
        <f>WBond!BQ121</f>
        <v>8.5487172896137054E-15</v>
      </c>
    </row>
    <row r="30" spans="1:69" x14ac:dyDescent="0.25">
      <c r="A30" s="18"/>
      <c r="B30" s="59"/>
      <c r="C30" s="9"/>
      <c r="D30" s="18"/>
      <c r="E30" s="18"/>
      <c r="F30" s="18"/>
      <c r="G30" s="40" t="s">
        <v>332</v>
      </c>
      <c r="H30" s="18"/>
      <c r="I30" s="9">
        <f>AVERAGE(J30:BQ30)</f>
        <v>41.478414379331902</v>
      </c>
      <c r="J30" s="41">
        <f>WLoan!J34</f>
        <v>9.8000000000000007</v>
      </c>
      <c r="K30" s="41">
        <f>WLoan!K34</f>
        <v>19.74014</v>
      </c>
      <c r="L30" s="41">
        <f>WLoan!L34</f>
        <v>29.822424002000002</v>
      </c>
      <c r="M30" s="41">
        <f>WLoan!M34</f>
        <v>40.048884665228606</v>
      </c>
      <c r="N30" s="41">
        <f>WLoan!N34</f>
        <v>50.421583715941381</v>
      </c>
      <c r="O30" s="41">
        <f>WLoan!O34</f>
        <v>50.421583715941381</v>
      </c>
      <c r="P30" s="41">
        <f>WLoan!P34</f>
        <v>50.421583715941381</v>
      </c>
      <c r="Q30" s="41">
        <f>WLoan!Q34</f>
        <v>50.421583715941381</v>
      </c>
      <c r="R30" s="41">
        <f>WLoan!R34</f>
        <v>50.421583715941381</v>
      </c>
      <c r="S30" s="41">
        <f>WLoan!S34</f>
        <v>50.421583715941381</v>
      </c>
      <c r="T30" s="41">
        <f>WLoan!T34</f>
        <v>50.421583715941381</v>
      </c>
      <c r="U30" s="41">
        <f>WLoan!U34</f>
        <v>50.421583715941381</v>
      </c>
      <c r="V30" s="41">
        <f>WLoan!V34</f>
        <v>50.421583715941381</v>
      </c>
      <c r="W30" s="41">
        <f>WLoan!W34</f>
        <v>50.421583715941381</v>
      </c>
      <c r="X30" s="41">
        <f>WLoan!X34</f>
        <v>50.421583715941381</v>
      </c>
      <c r="Y30" s="41">
        <f>WLoan!Y34</f>
        <v>50.421583715941381</v>
      </c>
      <c r="Z30" s="41">
        <f>WLoan!Z34</f>
        <v>50.421583715941381</v>
      </c>
      <c r="AA30" s="41">
        <f>WLoan!AA34</f>
        <v>50.421583715941381</v>
      </c>
      <c r="AB30" s="41">
        <f>WLoan!AB34</f>
        <v>50.421583715941381</v>
      </c>
      <c r="AC30" s="41">
        <f>WLoan!AC34</f>
        <v>50.421583715941381</v>
      </c>
      <c r="AD30" s="41">
        <f>WLoan!AD34</f>
        <v>50.421583715941381</v>
      </c>
      <c r="AE30" s="41">
        <f>WLoan!AE34</f>
        <v>50.421583715941381</v>
      </c>
      <c r="AF30" s="41">
        <f>WLoan!AF34</f>
        <v>50.421583715941381</v>
      </c>
      <c r="AG30" s="41">
        <f>WLoan!AG34</f>
        <v>50.421583715941381</v>
      </c>
      <c r="AH30" s="41">
        <f>WLoan!AH34</f>
        <v>50.421583715941381</v>
      </c>
      <c r="AI30" s="41">
        <f>WLoan!AI34</f>
        <v>50.421583715941381</v>
      </c>
      <c r="AJ30" s="41">
        <f>WLoan!AJ34</f>
        <v>50.421583715941381</v>
      </c>
      <c r="AK30" s="41">
        <f>WLoan!AK34</f>
        <v>50.421583715941381</v>
      </c>
      <c r="AL30" s="41">
        <f>WLoan!AL34</f>
        <v>50.421583715941381</v>
      </c>
      <c r="AM30" s="41">
        <f>WLoan!AM34</f>
        <v>50.421583715941381</v>
      </c>
      <c r="AN30" s="41">
        <f>WLoan!AN34</f>
        <v>50.421583715941381</v>
      </c>
      <c r="AO30" s="41">
        <f>WLoan!AO34</f>
        <v>50.421583715941381</v>
      </c>
      <c r="AP30" s="41">
        <f>WLoan!AP34</f>
        <v>50.421583715941381</v>
      </c>
      <c r="AQ30" s="41">
        <f>WLoan!AQ34</f>
        <v>50.421583715941381</v>
      </c>
      <c r="AR30" s="41">
        <f>WLoan!AR34</f>
        <v>50.421583715941381</v>
      </c>
      <c r="AS30" s="41">
        <f>WLoan!AS34</f>
        <v>50.421583715941381</v>
      </c>
      <c r="AT30" s="41">
        <f>WLoan!AT34</f>
        <v>50.421583715941381</v>
      </c>
      <c r="AU30" s="41">
        <f>WLoan!AU34</f>
        <v>50.421583715941381</v>
      </c>
      <c r="AV30" s="41">
        <f>WLoan!AV34</f>
        <v>50.421583715941381</v>
      </c>
      <c r="AW30" s="41">
        <f>WLoan!AW34</f>
        <v>50.421583715941381</v>
      </c>
      <c r="AX30" s="41">
        <f>WLoan!AX34</f>
        <v>50.421583715941381</v>
      </c>
      <c r="AY30" s="41">
        <f>WLoan!AY34</f>
        <v>50.421583715941381</v>
      </c>
      <c r="AZ30" s="41">
        <f>WLoan!AZ34</f>
        <v>49.050040879963746</v>
      </c>
      <c r="BA30" s="41">
        <f>WLoan!BA34</f>
        <v>46.748031428612549</v>
      </c>
      <c r="BB30" s="41">
        <f>WLoan!BB34</f>
        <v>44.382716717349204</v>
      </c>
      <c r="BC30" s="41">
        <f>WLoan!BC34</f>
        <v>41.952355851526107</v>
      </c>
      <c r="BD30" s="41">
        <f>WLoan!BD34</f>
        <v>39.455160061892876</v>
      </c>
      <c r="BE30" s="41">
        <f>WLoan!BE34</f>
        <v>36.889291388044732</v>
      </c>
      <c r="BF30" s="41">
        <f>WLoan!BF34</f>
        <v>34.252861325665762</v>
      </c>
      <c r="BG30" s="41">
        <f>WLoan!BG34</f>
        <v>31.543929436571371</v>
      </c>
      <c r="BH30" s="41">
        <f>WLoan!BH34</f>
        <v>28.760501920526881</v>
      </c>
      <c r="BI30" s="41">
        <f>WLoan!BI34</f>
        <v>25.900530147791169</v>
      </c>
      <c r="BJ30" s="41">
        <f>WLoan!BJ34</f>
        <v>22.961909151305228</v>
      </c>
      <c r="BK30" s="41">
        <f>WLoan!BK34</f>
        <v>19.942476077415922</v>
      </c>
      <c r="BL30" s="41">
        <f>WLoan!BL34</f>
        <v>16.840008593994657</v>
      </c>
      <c r="BM30" s="41">
        <f>WLoan!BM34</f>
        <v>13.65222325477931</v>
      </c>
      <c r="BN30" s="41">
        <f>WLoan!BN34</f>
        <v>10.376773818735542</v>
      </c>
      <c r="BO30" s="41">
        <f>WLoan!BO34</f>
        <v>7.0112495232005667</v>
      </c>
      <c r="BP30" s="41">
        <f>WLoan!BP34</f>
        <v>3.5531733095383822</v>
      </c>
      <c r="BQ30" s="41">
        <f>WLoan!BQ34</f>
        <v>4.8716586320551869E-13</v>
      </c>
    </row>
    <row r="31" spans="1:69" x14ac:dyDescent="0.25">
      <c r="A31" s="18"/>
      <c r="B31" s="59"/>
      <c r="C31" s="9"/>
      <c r="D31" s="18"/>
      <c r="E31" s="18"/>
      <c r="F31" s="18"/>
      <c r="G31" s="40" t="s">
        <v>330</v>
      </c>
      <c r="H31" s="18"/>
      <c r="I31" s="14"/>
      <c r="J31" s="41">
        <f>WBond!J120</f>
        <v>44.416221650703825</v>
      </c>
      <c r="K31" s="41">
        <f>WBond!K120</f>
        <v>33.339059579794871</v>
      </c>
      <c r="L31" s="41">
        <f>WBond!L120</f>
        <v>22.246389481986647</v>
      </c>
      <c r="M31" s="41">
        <f>WBond!M120</f>
        <v>11.134861845012145</v>
      </c>
      <c r="N31" s="41">
        <f>WBond!N120</f>
        <v>0</v>
      </c>
      <c r="O31" s="41">
        <f>WBond!O120</f>
        <v>0</v>
      </c>
      <c r="P31" s="41">
        <f>WBond!P120</f>
        <v>0</v>
      </c>
      <c r="Q31" s="41">
        <f>WBond!Q120</f>
        <v>0</v>
      </c>
      <c r="R31" s="41">
        <f>WBond!R120</f>
        <v>0</v>
      </c>
      <c r="S31" s="41">
        <f>WBond!S120</f>
        <v>0</v>
      </c>
      <c r="T31" s="41">
        <f>WBond!T120</f>
        <v>0</v>
      </c>
      <c r="U31" s="41">
        <f>WBond!U120</f>
        <v>0</v>
      </c>
      <c r="V31" s="41">
        <f>WBond!V120</f>
        <v>0</v>
      </c>
      <c r="W31" s="41">
        <f>WBond!W120</f>
        <v>0</v>
      </c>
      <c r="X31" s="41">
        <f>WBond!X120</f>
        <v>0</v>
      </c>
      <c r="Y31" s="41">
        <f>WBond!Y120</f>
        <v>0</v>
      </c>
      <c r="Z31" s="41">
        <f>WBond!Z120</f>
        <v>0</v>
      </c>
      <c r="AA31" s="41">
        <f>WBond!AA120</f>
        <v>0</v>
      </c>
      <c r="AB31" s="41">
        <f>WBond!AB120</f>
        <v>0</v>
      </c>
      <c r="AC31" s="41">
        <f>WBond!AC120</f>
        <v>0</v>
      </c>
      <c r="AD31" s="41">
        <f>WBond!AD120</f>
        <v>0</v>
      </c>
      <c r="AE31" s="41">
        <f>WBond!AE120</f>
        <v>0</v>
      </c>
      <c r="AF31" s="41">
        <f>WBond!AF120</f>
        <v>0</v>
      </c>
      <c r="AG31" s="41">
        <f>WBond!AG120</f>
        <v>0</v>
      </c>
      <c r="AH31" s="41">
        <f>WBond!AH120</f>
        <v>0</v>
      </c>
      <c r="AI31" s="41">
        <f>WBond!AI120</f>
        <v>0</v>
      </c>
      <c r="AJ31" s="41">
        <f>WBond!AJ120</f>
        <v>0</v>
      </c>
      <c r="AK31" s="41">
        <f>WBond!AK120</f>
        <v>0</v>
      </c>
      <c r="AL31" s="41">
        <f>WBond!AL120</f>
        <v>0</v>
      </c>
      <c r="AM31" s="41">
        <f>WBond!AM120</f>
        <v>0</v>
      </c>
      <c r="AN31" s="41">
        <f>WBond!AN120</f>
        <v>0</v>
      </c>
      <c r="AO31" s="41">
        <f>WBond!AO120</f>
        <v>0</v>
      </c>
      <c r="AP31" s="41">
        <f>WBond!AP120</f>
        <v>0</v>
      </c>
      <c r="AQ31" s="41">
        <f>WBond!AQ120</f>
        <v>0</v>
      </c>
      <c r="AR31" s="41">
        <f>WBond!AR120</f>
        <v>0</v>
      </c>
      <c r="AS31" s="41">
        <f>WBond!AS120</f>
        <v>0</v>
      </c>
      <c r="AT31" s="41">
        <f>WBond!AT120</f>
        <v>0</v>
      </c>
      <c r="AU31" s="41">
        <f>WBond!AU120</f>
        <v>0</v>
      </c>
      <c r="AV31" s="41">
        <f>WBond!AV120</f>
        <v>0</v>
      </c>
      <c r="AW31" s="41">
        <f>WBond!AW120</f>
        <v>0</v>
      </c>
      <c r="AX31" s="41">
        <f>WBond!AX120</f>
        <v>0</v>
      </c>
      <c r="AY31" s="41">
        <f>WBond!AY120</f>
        <v>0</v>
      </c>
      <c r="AZ31" s="41">
        <f>WBond!AZ120</f>
        <v>0</v>
      </c>
      <c r="BA31" s="41">
        <f>WBond!BA120</f>
        <v>0</v>
      </c>
      <c r="BB31" s="41">
        <f>WBond!BB120</f>
        <v>0</v>
      </c>
      <c r="BC31" s="41">
        <f>WBond!BC120</f>
        <v>0</v>
      </c>
      <c r="BD31" s="41">
        <f>WBond!BD120</f>
        <v>0</v>
      </c>
      <c r="BE31" s="41">
        <f>WBond!BE120</f>
        <v>0</v>
      </c>
      <c r="BF31" s="41">
        <f>WBond!BF120</f>
        <v>0</v>
      </c>
      <c r="BG31" s="41">
        <f>WBond!BG120</f>
        <v>0</v>
      </c>
      <c r="BH31" s="41">
        <f>WBond!BH120</f>
        <v>0</v>
      </c>
      <c r="BI31" s="41">
        <f>WBond!BI120</f>
        <v>0</v>
      </c>
      <c r="BJ31" s="41">
        <f>WBond!BJ120</f>
        <v>0</v>
      </c>
      <c r="BK31" s="41">
        <f>WBond!BK120</f>
        <v>0</v>
      </c>
      <c r="BL31" s="41">
        <f>WBond!BL120</f>
        <v>0</v>
      </c>
      <c r="BM31" s="41">
        <f>WBond!BM120</f>
        <v>0</v>
      </c>
      <c r="BN31" s="41">
        <f>WBond!BN120</f>
        <v>0</v>
      </c>
      <c r="BO31" s="41">
        <f>WBond!BO120</f>
        <v>0</v>
      </c>
      <c r="BP31" s="41">
        <f>WBond!BP120</f>
        <v>0</v>
      </c>
      <c r="BQ31" s="41">
        <f>WBond!BQ120</f>
        <v>0</v>
      </c>
    </row>
    <row r="32" spans="1:69" x14ac:dyDescent="0.25">
      <c r="A32" s="18"/>
      <c r="B32" s="59"/>
      <c r="C32" s="9"/>
      <c r="D32" s="18"/>
      <c r="E32" s="18"/>
      <c r="F32" s="18"/>
      <c r="G32" s="40" t="s">
        <v>333</v>
      </c>
      <c r="H32" s="18"/>
      <c r="I32" s="13"/>
      <c r="J32" s="41">
        <f>WLoan!J38</f>
        <v>40.62158371594137</v>
      </c>
      <c r="K32" s="41">
        <f>WLoan!K38</f>
        <v>30.68144371594137</v>
      </c>
      <c r="L32" s="41">
        <f>WLoan!L38</f>
        <v>20.599159713941368</v>
      </c>
      <c r="M32" s="41">
        <f>WLoan!M38</f>
        <v>10.372699050712768</v>
      </c>
      <c r="N32" s="41">
        <f>WLoan!N38</f>
        <v>0</v>
      </c>
      <c r="O32" s="41">
        <f>WLoan!O38</f>
        <v>0</v>
      </c>
      <c r="P32" s="41">
        <f>WLoan!P38</f>
        <v>0</v>
      </c>
      <c r="Q32" s="41">
        <f>WLoan!Q38</f>
        <v>0</v>
      </c>
      <c r="R32" s="41">
        <f>WLoan!R38</f>
        <v>0</v>
      </c>
      <c r="S32" s="41">
        <f>WLoan!S38</f>
        <v>0</v>
      </c>
      <c r="T32" s="41">
        <f>WLoan!T38</f>
        <v>0</v>
      </c>
      <c r="U32" s="41">
        <f>WLoan!U38</f>
        <v>0</v>
      </c>
      <c r="V32" s="41">
        <f>WLoan!V38</f>
        <v>0</v>
      </c>
      <c r="W32" s="41">
        <f>WLoan!W38</f>
        <v>0</v>
      </c>
      <c r="X32" s="41">
        <f>WLoan!X38</f>
        <v>0</v>
      </c>
      <c r="Y32" s="41">
        <f>WLoan!Y38</f>
        <v>0</v>
      </c>
      <c r="Z32" s="41">
        <f>WLoan!Z38</f>
        <v>0</v>
      </c>
      <c r="AA32" s="41">
        <f>WLoan!AA38</f>
        <v>0</v>
      </c>
      <c r="AB32" s="41">
        <f>WLoan!AB38</f>
        <v>0</v>
      </c>
      <c r="AC32" s="41">
        <f>WLoan!AC38</f>
        <v>0</v>
      </c>
      <c r="AD32" s="41">
        <f>WLoan!AD38</f>
        <v>0</v>
      </c>
      <c r="AE32" s="41">
        <f>WLoan!AE38</f>
        <v>0</v>
      </c>
      <c r="AF32" s="41">
        <f>WLoan!AF38</f>
        <v>0</v>
      </c>
      <c r="AG32" s="41">
        <f>WLoan!AG38</f>
        <v>0</v>
      </c>
      <c r="AH32" s="41">
        <f>WLoan!AH38</f>
        <v>0</v>
      </c>
      <c r="AI32" s="41">
        <f>WLoan!AI38</f>
        <v>0</v>
      </c>
      <c r="AJ32" s="41">
        <f>WLoan!AJ38</f>
        <v>0</v>
      </c>
      <c r="AK32" s="41">
        <f>WLoan!AK38</f>
        <v>0</v>
      </c>
      <c r="AL32" s="41">
        <f>WLoan!AL38</f>
        <v>0</v>
      </c>
      <c r="AM32" s="41">
        <f>WLoan!AM38</f>
        <v>0</v>
      </c>
      <c r="AN32" s="41">
        <f>WLoan!AN38</f>
        <v>0</v>
      </c>
      <c r="AO32" s="41">
        <f>WLoan!AO38</f>
        <v>0</v>
      </c>
      <c r="AP32" s="41">
        <f>WLoan!AP38</f>
        <v>0</v>
      </c>
      <c r="AQ32" s="41">
        <f>WLoan!AQ38</f>
        <v>0</v>
      </c>
      <c r="AR32" s="41">
        <f>WLoan!AR38</f>
        <v>0</v>
      </c>
      <c r="AS32" s="41">
        <f>WLoan!AS38</f>
        <v>0</v>
      </c>
      <c r="AT32" s="41">
        <f>WLoan!AT38</f>
        <v>0</v>
      </c>
      <c r="AU32" s="41">
        <f>WLoan!AU38</f>
        <v>0</v>
      </c>
      <c r="AV32" s="41">
        <f>WLoan!AV38</f>
        <v>0</v>
      </c>
      <c r="AW32" s="41">
        <f>WLoan!AW38</f>
        <v>0</v>
      </c>
      <c r="AX32" s="41">
        <f>WLoan!AX38</f>
        <v>0</v>
      </c>
      <c r="AY32" s="41">
        <f>WLoan!AY38</f>
        <v>0</v>
      </c>
      <c r="AZ32" s="41">
        <f>WLoan!AZ38</f>
        <v>0</v>
      </c>
      <c r="BA32" s="41">
        <f>WLoan!BA38</f>
        <v>0</v>
      </c>
      <c r="BB32" s="41">
        <f>WLoan!BB38</f>
        <v>0</v>
      </c>
      <c r="BC32" s="41">
        <f>WLoan!BC38</f>
        <v>0</v>
      </c>
      <c r="BD32" s="41">
        <f>WLoan!BD38</f>
        <v>0</v>
      </c>
      <c r="BE32" s="41">
        <f>WLoan!BE38</f>
        <v>0</v>
      </c>
      <c r="BF32" s="41">
        <f>WLoan!BF38</f>
        <v>0</v>
      </c>
      <c r="BG32" s="41">
        <f>WLoan!BG38</f>
        <v>0</v>
      </c>
      <c r="BH32" s="41">
        <f>WLoan!BH38</f>
        <v>0</v>
      </c>
      <c r="BI32" s="41">
        <f>WLoan!BI38</f>
        <v>0</v>
      </c>
      <c r="BJ32" s="41">
        <f>WLoan!BJ38</f>
        <v>0</v>
      </c>
      <c r="BK32" s="41">
        <f>WLoan!BK38</f>
        <v>0</v>
      </c>
      <c r="BL32" s="41">
        <f>WLoan!BL38</f>
        <v>0</v>
      </c>
      <c r="BM32" s="41">
        <f>WLoan!BM38</f>
        <v>0</v>
      </c>
      <c r="BN32" s="41">
        <f>WLoan!BN38</f>
        <v>0</v>
      </c>
      <c r="BO32" s="41">
        <f>WLoan!BO38</f>
        <v>0</v>
      </c>
      <c r="BP32" s="41">
        <f>WLoan!BP38</f>
        <v>0</v>
      </c>
      <c r="BQ32" s="41">
        <f>WLoan!BQ38</f>
        <v>0</v>
      </c>
    </row>
    <row r="33" spans="1:69" x14ac:dyDescent="0.25">
      <c r="A33" s="18"/>
      <c r="B33" s="59"/>
      <c r="C33" s="9"/>
      <c r="D33" s="18"/>
      <c r="E33" s="18"/>
      <c r="F33" s="18"/>
      <c r="G33" s="40"/>
      <c r="H33" s="18"/>
      <c r="I33" s="13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</row>
    <row r="34" spans="1:69" x14ac:dyDescent="0.25">
      <c r="A34" s="9"/>
      <c r="B34" s="59"/>
      <c r="C34" s="9"/>
      <c r="D34" s="9"/>
      <c r="E34" s="9"/>
      <c r="F34" s="9"/>
      <c r="G34" s="40" t="s">
        <v>336</v>
      </c>
      <c r="H34" s="9"/>
      <c r="I34" s="13"/>
      <c r="J34" s="41">
        <f>WBond!J118</f>
        <v>0</v>
      </c>
      <c r="K34" s="41">
        <f>WBond!K118</f>
        <v>0</v>
      </c>
      <c r="L34" s="41">
        <f>WBond!L118</f>
        <v>0</v>
      </c>
      <c r="M34" s="41">
        <f>WBond!M118</f>
        <v>0</v>
      </c>
      <c r="N34" s="41">
        <f>WBond!N118</f>
        <v>0</v>
      </c>
      <c r="O34" s="41">
        <f>WBond!O118</f>
        <v>1.8329577083645676</v>
      </c>
      <c r="P34" s="41">
        <f>WBond!P118</f>
        <v>1.8528495236352489</v>
      </c>
      <c r="Q34" s="41">
        <f>WBond!Q118</f>
        <v>1.8721431608757499</v>
      </c>
      <c r="R34" s="41">
        <f>WBond!R118</f>
        <v>1.8905817310848962</v>
      </c>
      <c r="S34" s="41">
        <f>WBond!S118</f>
        <v>1.9082957076405946</v>
      </c>
      <c r="T34" s="41">
        <f>WBond!T118</f>
        <v>1.925556382669944</v>
      </c>
      <c r="U34" s="41">
        <f>WBond!U118</f>
        <v>1.9423015691875676</v>
      </c>
      <c r="V34" s="41">
        <f>WBond!V118</f>
        <v>1.9585634079442891</v>
      </c>
      <c r="W34" s="41">
        <f>WBond!W118</f>
        <v>1.9743782197854753</v>
      </c>
      <c r="X34" s="41">
        <f>WBond!X118</f>
        <v>1.9897738257600979</v>
      </c>
      <c r="Y34" s="41">
        <f>WBond!Y118</f>
        <v>2.0049013674466019</v>
      </c>
      <c r="Z34" s="41">
        <f>WBond!Z118</f>
        <v>2.0197481210388135</v>
      </c>
      <c r="AA34" s="41">
        <f>WBond!AA118</f>
        <v>2.0343293181273632</v>
      </c>
      <c r="AB34" s="41">
        <f>WBond!AB118</f>
        <v>2.0488499162100267</v>
      </c>
      <c r="AC34" s="41">
        <f>WBond!AC118</f>
        <v>2.0632955553111989</v>
      </c>
      <c r="AD34" s="41">
        <f>WBond!AD118</f>
        <v>2.0776359027970077</v>
      </c>
      <c r="AE34" s="41">
        <f>WBond!AE118</f>
        <v>2.0918229481610133</v>
      </c>
      <c r="AF34" s="41">
        <f>WBond!AF118</f>
        <v>2.1058052593345375</v>
      </c>
      <c r="AG34" s="41">
        <f>WBond!AG118</f>
        <v>2.1196104067473671</v>
      </c>
      <c r="AH34" s="41">
        <f>WBond!AH118</f>
        <v>2.1332010980509026</v>
      </c>
      <c r="AI34" s="41">
        <f>WBond!AI118</f>
        <v>2.1467643901360307</v>
      </c>
      <c r="AJ34" s="41">
        <f>WBond!AJ118</f>
        <v>2.1604318631873616</v>
      </c>
      <c r="AK34" s="41">
        <f>WBond!AK118</f>
        <v>2.1741253360972848</v>
      </c>
      <c r="AL34" s="41">
        <f>WBond!AL118</f>
        <v>2.1879872614339297</v>
      </c>
      <c r="AM34" s="41">
        <f>WBond!AM118</f>
        <v>2.2019971082713705</v>
      </c>
      <c r="AN34" s="41">
        <f>WBond!AN118</f>
        <v>2.2162324281063737</v>
      </c>
      <c r="AO34" s="41">
        <f>WBond!AO118</f>
        <v>2.2305171520916094</v>
      </c>
      <c r="AP34" s="41">
        <f>WBond!AP118</f>
        <v>2.244843231994694</v>
      </c>
      <c r="AQ34" s="41">
        <f>WBond!AQ118</f>
        <v>2.2592021395685999</v>
      </c>
      <c r="AR34" s="41">
        <f>WBond!AR118</f>
        <v>2.2735848462373069</v>
      </c>
      <c r="AS34" s="41">
        <f>WBond!AS118</f>
        <v>2.287981802027176</v>
      </c>
      <c r="AT34" s="41">
        <f>WBond!AT118</f>
        <v>2.3023829137179423</v>
      </c>
      <c r="AU34" s="41">
        <f>WBond!AU118</f>
        <v>2.316777522186348</v>
      </c>
      <c r="AV34" s="41">
        <f>WBond!AV118</f>
        <v>2.3311543789144484</v>
      </c>
      <c r="AW34" s="41">
        <f>WBond!AW118</f>
        <v>2.34550162163386</v>
      </c>
      <c r="AX34" s="41">
        <f>WBond!AX118</f>
        <v>2.3598067490762213</v>
      </c>
      <c r="AY34" s="41">
        <f>WBond!AY118</f>
        <v>2.3740565947989811</v>
      </c>
      <c r="AZ34" s="41">
        <f>WBond!AZ118</f>
        <v>0.93830595619903012</v>
      </c>
      <c r="BA34" s="41">
        <f>WBond!BA118</f>
        <v>0</v>
      </c>
      <c r="BB34" s="41">
        <f>WBond!BB118</f>
        <v>0</v>
      </c>
      <c r="BC34" s="41">
        <f>WBond!BC118</f>
        <v>0</v>
      </c>
      <c r="BD34" s="41">
        <f>WBond!BD118</f>
        <v>0</v>
      </c>
      <c r="BE34" s="41">
        <f>WBond!BE118</f>
        <v>0</v>
      </c>
      <c r="BF34" s="41">
        <f>WBond!BF118</f>
        <v>0</v>
      </c>
      <c r="BG34" s="41">
        <f>WBond!BG118</f>
        <v>0</v>
      </c>
      <c r="BH34" s="41">
        <f>WBond!BH118</f>
        <v>0</v>
      </c>
      <c r="BI34" s="41">
        <f>WBond!BI118</f>
        <v>0</v>
      </c>
      <c r="BJ34" s="41">
        <f>WBond!BJ118</f>
        <v>0</v>
      </c>
      <c r="BK34" s="41">
        <f>WBond!BK118</f>
        <v>0</v>
      </c>
      <c r="BL34" s="41">
        <f>WBond!BL118</f>
        <v>0</v>
      </c>
      <c r="BM34" s="41">
        <f>WBond!BM118</f>
        <v>0</v>
      </c>
      <c r="BN34" s="41">
        <f>WBond!BN118</f>
        <v>0</v>
      </c>
      <c r="BO34" s="41">
        <f>WBond!BO118</f>
        <v>0</v>
      </c>
      <c r="BP34" s="41">
        <f>WBond!BP118</f>
        <v>0</v>
      </c>
      <c r="BQ34" s="41">
        <f>WBond!BQ118</f>
        <v>0</v>
      </c>
    </row>
    <row r="35" spans="1:69" x14ac:dyDescent="0.25">
      <c r="A35" s="9"/>
      <c r="B35" s="59"/>
      <c r="C35" s="9"/>
      <c r="D35" s="9"/>
      <c r="E35" s="9"/>
      <c r="F35" s="9"/>
      <c r="G35" s="40" t="s">
        <v>337</v>
      </c>
      <c r="H35" s="9"/>
      <c r="I35" s="13"/>
      <c r="J35" s="41">
        <f>WLoan!J33</f>
        <v>0</v>
      </c>
      <c r="K35" s="41">
        <f>WLoan!K33</f>
        <v>0</v>
      </c>
      <c r="L35" s="41">
        <f>WLoan!L33</f>
        <v>0</v>
      </c>
      <c r="M35" s="41">
        <f>WLoan!M33</f>
        <v>0</v>
      </c>
      <c r="N35" s="41">
        <f>WLoan!N33</f>
        <v>0</v>
      </c>
      <c r="O35" s="41">
        <f>WLoan!O33</f>
        <v>0.72102864713796178</v>
      </c>
      <c r="P35" s="41">
        <f>WLoan!P33</f>
        <v>0.72102864713796178</v>
      </c>
      <c r="Q35" s="41">
        <f>WLoan!Q33</f>
        <v>0.72102864713796178</v>
      </c>
      <c r="R35" s="41">
        <f>WLoan!R33</f>
        <v>0.72102864713796178</v>
      </c>
      <c r="S35" s="41">
        <f>WLoan!S33</f>
        <v>0.72102864713796178</v>
      </c>
      <c r="T35" s="41">
        <f>WLoan!T33</f>
        <v>0.72102864713796178</v>
      </c>
      <c r="U35" s="41">
        <f>WLoan!U33</f>
        <v>0.72102864713796178</v>
      </c>
      <c r="V35" s="41">
        <f>WLoan!V33</f>
        <v>0.72102864713796178</v>
      </c>
      <c r="W35" s="41">
        <f>WLoan!W33</f>
        <v>0.72102864713796178</v>
      </c>
      <c r="X35" s="41">
        <f>WLoan!X33</f>
        <v>0.72102864713796178</v>
      </c>
      <c r="Y35" s="41">
        <f>WLoan!Y33</f>
        <v>0.72102864713796178</v>
      </c>
      <c r="Z35" s="41">
        <f>WLoan!Z33</f>
        <v>0.72102864713796178</v>
      </c>
      <c r="AA35" s="41">
        <f>WLoan!AA33</f>
        <v>0.72102864713796178</v>
      </c>
      <c r="AB35" s="41">
        <f>WLoan!AB33</f>
        <v>0.72102864713796178</v>
      </c>
      <c r="AC35" s="41">
        <f>WLoan!AC33</f>
        <v>0.72102864713796178</v>
      </c>
      <c r="AD35" s="41">
        <f>WLoan!AD33</f>
        <v>0.72102864713796178</v>
      </c>
      <c r="AE35" s="41">
        <f>WLoan!AE33</f>
        <v>0.72102864713796178</v>
      </c>
      <c r="AF35" s="41">
        <f>WLoan!AF33</f>
        <v>0.72102864713796178</v>
      </c>
      <c r="AG35" s="41">
        <f>WLoan!AG33</f>
        <v>0.72102864713796178</v>
      </c>
      <c r="AH35" s="41">
        <f>WLoan!AH33</f>
        <v>0.72102864713796178</v>
      </c>
      <c r="AI35" s="41">
        <f>WLoan!AI33</f>
        <v>0.72102864713796178</v>
      </c>
      <c r="AJ35" s="41">
        <f>WLoan!AJ33</f>
        <v>0.72102864713796178</v>
      </c>
      <c r="AK35" s="41">
        <f>WLoan!AK33</f>
        <v>0.72102864713796178</v>
      </c>
      <c r="AL35" s="41">
        <f>WLoan!AL33</f>
        <v>0.72102864713796178</v>
      </c>
      <c r="AM35" s="41">
        <f>WLoan!AM33</f>
        <v>0.72102864713796178</v>
      </c>
      <c r="AN35" s="41">
        <f>WLoan!AN33</f>
        <v>0.72102864713796178</v>
      </c>
      <c r="AO35" s="41">
        <f>WLoan!AO33</f>
        <v>0.72102864713796178</v>
      </c>
      <c r="AP35" s="41">
        <f>WLoan!AP33</f>
        <v>0.72102864713796178</v>
      </c>
      <c r="AQ35" s="41">
        <f>WLoan!AQ33</f>
        <v>0.72102864713796178</v>
      </c>
      <c r="AR35" s="41">
        <f>WLoan!AR33</f>
        <v>0.72102864713796178</v>
      </c>
      <c r="AS35" s="41">
        <f>WLoan!AS33</f>
        <v>0.72102864713796178</v>
      </c>
      <c r="AT35" s="41">
        <f>WLoan!AT33</f>
        <v>0.72102864713796178</v>
      </c>
      <c r="AU35" s="41">
        <f>WLoan!AU33</f>
        <v>0.72102864713796178</v>
      </c>
      <c r="AV35" s="41">
        <f>WLoan!AV33</f>
        <v>0.72102864713796178</v>
      </c>
      <c r="AW35" s="41">
        <f>WLoan!AW33</f>
        <v>0.72102864713796178</v>
      </c>
      <c r="AX35" s="41">
        <f>WLoan!AX33</f>
        <v>0.72102864713796178</v>
      </c>
      <c r="AY35" s="41">
        <f>WLoan!AY33</f>
        <v>0.72102864713796178</v>
      </c>
      <c r="AZ35" s="41">
        <f>WLoan!AZ33</f>
        <v>2.092571483115595</v>
      </c>
      <c r="BA35" s="41">
        <f>WLoan!BA33</f>
        <v>3.0034250359346735</v>
      </c>
      <c r="BB35" s="41">
        <f>WLoan!BB33</f>
        <v>3.0338115606925085</v>
      </c>
      <c r="BC35" s="41">
        <f>WLoan!BC33</f>
        <v>3.0650337148811877</v>
      </c>
      <c r="BD35" s="41">
        <f>WLoan!BD33</f>
        <v>3.097114478310051</v>
      </c>
      <c r="BE35" s="41">
        <f>WLoan!BE33</f>
        <v>3.1300774627332104</v>
      </c>
      <c r="BF35" s="41">
        <f>WLoan!BF33</f>
        <v>3.1639469292280076</v>
      </c>
      <c r="BG35" s="41">
        <f>WLoan!BG33</f>
        <v>3.1987478060514114</v>
      </c>
      <c r="BH35" s="41">
        <f>WLoan!BH33</f>
        <v>3.2345057069874583</v>
      </c>
      <c r="BI35" s="41">
        <f>WLoan!BI33</f>
        <v>3.2712469501992438</v>
      </c>
      <c r="BJ35" s="41">
        <f>WLoan!BJ33</f>
        <v>3.3089985775993553</v>
      </c>
      <c r="BK35" s="41">
        <f>WLoan!BK33</f>
        <v>3.3477883747529691</v>
      </c>
      <c r="BL35" s="41">
        <f>WLoan!BL33</f>
        <v>3.3876448913283093</v>
      </c>
      <c r="BM35" s="41">
        <f>WLoan!BM33</f>
        <v>3.428597462109471</v>
      </c>
      <c r="BN35" s="41">
        <f>WLoan!BN33</f>
        <v>3.4706762285871133</v>
      </c>
      <c r="BO35" s="41">
        <f>WLoan!BO33</f>
        <v>3.5139121611428918</v>
      </c>
      <c r="BP35" s="41">
        <f>WLoan!BP33</f>
        <v>3.5583370818439524</v>
      </c>
      <c r="BQ35" s="41">
        <f>WLoan!BQ33</f>
        <v>3.6039836878642939</v>
      </c>
    </row>
    <row r="36" spans="1:69" x14ac:dyDescent="0.25">
      <c r="A36" s="9"/>
      <c r="B36" s="59"/>
      <c r="C36" s="9"/>
      <c r="D36" s="9"/>
      <c r="E36" s="9"/>
      <c r="F36" s="9"/>
      <c r="G36" s="40" t="s">
        <v>338</v>
      </c>
      <c r="H36" s="9"/>
      <c r="I36" s="9">
        <f>NPV($D$19,Compare!J36:BQ36)</f>
        <v>89.845805448596948</v>
      </c>
      <c r="J36" s="9">
        <f>J34+J35</f>
        <v>0</v>
      </c>
      <c r="K36" s="9">
        <f t="shared" ref="K36:BQ36" si="1">K34+K35</f>
        <v>0</v>
      </c>
      <c r="L36" s="9">
        <f t="shared" si="1"/>
        <v>0</v>
      </c>
      <c r="M36" s="9">
        <f t="shared" si="1"/>
        <v>0</v>
      </c>
      <c r="N36" s="9">
        <f t="shared" si="1"/>
        <v>0</v>
      </c>
      <c r="O36" s="9">
        <f t="shared" si="1"/>
        <v>2.5539863555025293</v>
      </c>
      <c r="P36" s="9">
        <f t="shared" si="1"/>
        <v>2.5738781707732108</v>
      </c>
      <c r="Q36" s="9">
        <f t="shared" si="1"/>
        <v>2.5931718080137118</v>
      </c>
      <c r="R36" s="9">
        <f t="shared" si="1"/>
        <v>2.6116103782228581</v>
      </c>
      <c r="S36" s="9">
        <f t="shared" si="1"/>
        <v>2.6293243547785563</v>
      </c>
      <c r="T36" s="9">
        <f t="shared" si="1"/>
        <v>2.6465850298079059</v>
      </c>
      <c r="U36" s="9">
        <f t="shared" si="1"/>
        <v>2.6633302163255292</v>
      </c>
      <c r="V36" s="9">
        <f t="shared" si="1"/>
        <v>2.6795920550822507</v>
      </c>
      <c r="W36" s="9">
        <f t="shared" si="1"/>
        <v>2.6954068669234372</v>
      </c>
      <c r="X36" s="9">
        <f t="shared" si="1"/>
        <v>2.7108024728980595</v>
      </c>
      <c r="Y36" s="9">
        <f t="shared" si="1"/>
        <v>2.7259300145845637</v>
      </c>
      <c r="Z36" s="9">
        <f t="shared" si="1"/>
        <v>2.7407767681767754</v>
      </c>
      <c r="AA36" s="9">
        <f t="shared" si="1"/>
        <v>2.7553579652653251</v>
      </c>
      <c r="AB36" s="9">
        <f t="shared" si="1"/>
        <v>2.7698785633479885</v>
      </c>
      <c r="AC36" s="9">
        <f t="shared" si="1"/>
        <v>2.7843242024491608</v>
      </c>
      <c r="AD36" s="9">
        <f t="shared" si="1"/>
        <v>2.7986645499349696</v>
      </c>
      <c r="AE36" s="9">
        <f t="shared" si="1"/>
        <v>2.8128515952989752</v>
      </c>
      <c r="AF36" s="9">
        <f t="shared" si="1"/>
        <v>2.8268339064724994</v>
      </c>
      <c r="AG36" s="9">
        <f t="shared" si="1"/>
        <v>2.840639053885329</v>
      </c>
      <c r="AH36" s="9">
        <f t="shared" si="1"/>
        <v>2.8542297451888645</v>
      </c>
      <c r="AI36" s="9">
        <f t="shared" si="1"/>
        <v>2.8677930372739926</v>
      </c>
      <c r="AJ36" s="9">
        <f t="shared" si="1"/>
        <v>2.8814605103253235</v>
      </c>
      <c r="AK36" s="9">
        <f t="shared" si="1"/>
        <v>2.8951539832352466</v>
      </c>
      <c r="AL36" s="9">
        <f t="shared" si="1"/>
        <v>2.9090159085718916</v>
      </c>
      <c r="AM36" s="9">
        <f t="shared" si="1"/>
        <v>2.9230257554093324</v>
      </c>
      <c r="AN36" s="9">
        <f t="shared" si="1"/>
        <v>2.9372610752443356</v>
      </c>
      <c r="AO36" s="9">
        <f t="shared" si="1"/>
        <v>2.9515457992295713</v>
      </c>
      <c r="AP36" s="9">
        <f t="shared" si="1"/>
        <v>2.9658718791326559</v>
      </c>
      <c r="AQ36" s="9">
        <f t="shared" si="1"/>
        <v>2.9802307867065618</v>
      </c>
      <c r="AR36" s="9">
        <f t="shared" si="1"/>
        <v>2.9946134933752688</v>
      </c>
      <c r="AS36" s="9">
        <f t="shared" si="1"/>
        <v>3.0090104491651379</v>
      </c>
      <c r="AT36" s="9">
        <f t="shared" si="1"/>
        <v>3.0234115608559042</v>
      </c>
      <c r="AU36" s="9">
        <f t="shared" si="1"/>
        <v>3.0378061693243099</v>
      </c>
      <c r="AV36" s="9">
        <f t="shared" si="1"/>
        <v>3.0521830260524103</v>
      </c>
      <c r="AW36" s="9">
        <f t="shared" si="1"/>
        <v>3.0665302687718219</v>
      </c>
      <c r="AX36" s="9">
        <f t="shared" si="1"/>
        <v>3.0808353962141832</v>
      </c>
      <c r="AY36" s="9">
        <f t="shared" si="1"/>
        <v>3.095085241936943</v>
      </c>
      <c r="AZ36" s="9">
        <f t="shared" si="1"/>
        <v>3.0308774393146249</v>
      </c>
      <c r="BA36" s="9">
        <f t="shared" si="1"/>
        <v>3.0034250359346735</v>
      </c>
      <c r="BB36" s="9">
        <f t="shared" si="1"/>
        <v>3.0338115606925085</v>
      </c>
      <c r="BC36" s="9">
        <f t="shared" si="1"/>
        <v>3.0650337148811877</v>
      </c>
      <c r="BD36" s="9">
        <f t="shared" si="1"/>
        <v>3.097114478310051</v>
      </c>
      <c r="BE36" s="9">
        <f t="shared" si="1"/>
        <v>3.1300774627332104</v>
      </c>
      <c r="BF36" s="9">
        <f t="shared" si="1"/>
        <v>3.1639469292280076</v>
      </c>
      <c r="BG36" s="9">
        <f t="shared" si="1"/>
        <v>3.1987478060514114</v>
      </c>
      <c r="BH36" s="9">
        <f t="shared" si="1"/>
        <v>3.2345057069874583</v>
      </c>
      <c r="BI36" s="9">
        <f t="shared" si="1"/>
        <v>3.2712469501992438</v>
      </c>
      <c r="BJ36" s="9">
        <f t="shared" si="1"/>
        <v>3.3089985775993553</v>
      </c>
      <c r="BK36" s="9">
        <f t="shared" si="1"/>
        <v>3.3477883747529691</v>
      </c>
      <c r="BL36" s="9">
        <f t="shared" si="1"/>
        <v>3.3876448913283093</v>
      </c>
      <c r="BM36" s="9">
        <f t="shared" si="1"/>
        <v>3.428597462109471</v>
      </c>
      <c r="BN36" s="9">
        <f t="shared" si="1"/>
        <v>3.4706762285871133</v>
      </c>
      <c r="BO36" s="9">
        <f t="shared" si="1"/>
        <v>3.5139121611428918</v>
      </c>
      <c r="BP36" s="9">
        <f t="shared" si="1"/>
        <v>3.5583370818439524</v>
      </c>
      <c r="BQ36" s="9">
        <f t="shared" si="1"/>
        <v>3.6039836878642939</v>
      </c>
    </row>
    <row r="37" spans="1:69" x14ac:dyDescent="0.25">
      <c r="A37" s="9"/>
      <c r="B37" s="59"/>
      <c r="C37" s="9"/>
      <c r="D37" s="13"/>
      <c r="E37" s="13"/>
      <c r="F37" s="13"/>
      <c r="G37" s="32"/>
      <c r="H37" s="13"/>
      <c r="I37" s="13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</row>
    <row r="38" spans="1:69" x14ac:dyDescent="0.25">
      <c r="A38" s="9"/>
      <c r="B38" s="59"/>
      <c r="C38" s="9"/>
      <c r="D38" s="13"/>
      <c r="E38" s="13"/>
      <c r="F38" s="13"/>
      <c r="G38" s="13" t="s">
        <v>339</v>
      </c>
      <c r="H38" s="13"/>
      <c r="I38" s="9">
        <f>NPV($D$19,Compare!J38:BQ38)</f>
        <v>107.64930860747208</v>
      </c>
      <c r="J38" s="9">
        <f>'Comp Bond'!J118</f>
        <v>0</v>
      </c>
      <c r="K38" s="9">
        <f>'Comp Bond'!K118</f>
        <v>0</v>
      </c>
      <c r="L38" s="9">
        <f>'Comp Bond'!L118</f>
        <v>0</v>
      </c>
      <c r="M38" s="9">
        <f>'Comp Bond'!M118</f>
        <v>0</v>
      </c>
      <c r="N38" s="9">
        <f>'Comp Bond'!N118</f>
        <v>0</v>
      </c>
      <c r="O38" s="9">
        <f>'Comp Bond'!O118</f>
        <v>3.1319584357921619</v>
      </c>
      <c r="P38" s="9">
        <f>'Comp Bond'!P118</f>
        <v>3.1521752972029184</v>
      </c>
      <c r="Q38" s="9">
        <f>'Comp Bond'!Q118</f>
        <v>3.1717842059371315</v>
      </c>
      <c r="R38" s="9">
        <f>'Comp Bond'!R118</f>
        <v>3.1905240752481157</v>
      </c>
      <c r="S38" s="9">
        <f>'Comp Bond'!S118</f>
        <v>3.2085275105398048</v>
      </c>
      <c r="T38" s="9">
        <f>'Comp Bond'!T118</f>
        <v>3.226070237041935</v>
      </c>
      <c r="U38" s="9">
        <f>'Comp Bond'!U118</f>
        <v>3.2430890515904003</v>
      </c>
      <c r="V38" s="9">
        <f>'Comp Bond'!V118</f>
        <v>3.2596166201383183</v>
      </c>
      <c r="W38" s="9">
        <f>'Comp Bond'!W118</f>
        <v>3.2756898570390098</v>
      </c>
      <c r="X38" s="9">
        <f>'Comp Bond'!X118</f>
        <v>3.2913370379567968</v>
      </c>
      <c r="Y38" s="9">
        <f>'Comp Bond'!Y118</f>
        <v>3.3067117742289684</v>
      </c>
      <c r="Z38" s="9">
        <f>'Comp Bond'!Z118</f>
        <v>3.3218011341334814</v>
      </c>
      <c r="AA38" s="9">
        <f>'Comp Bond'!AA118</f>
        <v>3.336620598155783</v>
      </c>
      <c r="AB38" s="9">
        <f>'Comp Bond'!AB118</f>
        <v>3.3513784729421618</v>
      </c>
      <c r="AC38" s="9">
        <f>'Comp Bond'!AC118</f>
        <v>3.3660601638649932</v>
      </c>
      <c r="AD38" s="9">
        <f>'Comp Bond'!AD118</f>
        <v>3.3806348426340045</v>
      </c>
      <c r="AE38" s="9">
        <f>'Comp Bond'!AE118</f>
        <v>3.3950537142175823</v>
      </c>
      <c r="AF38" s="9">
        <f>'Comp Bond'!AF118</f>
        <v>3.4092645061111635</v>
      </c>
      <c r="AG38" s="9">
        <f>'Comp Bond'!AG118</f>
        <v>3.423295239264593</v>
      </c>
      <c r="AH38" s="9">
        <f>'Comp Bond'!AH118</f>
        <v>3.4371080119462749</v>
      </c>
      <c r="AI38" s="9">
        <f>'Comp Bond'!AI118</f>
        <v>3.4508929376872044</v>
      </c>
      <c r="AJ38" s="9">
        <f>'Comp Bond'!AJ118</f>
        <v>3.4647837467840126</v>
      </c>
      <c r="AK38" s="9">
        <f>'Comp Bond'!AK118</f>
        <v>3.4787009805952427</v>
      </c>
      <c r="AL38" s="9">
        <f>'Comp Bond'!AL118</f>
        <v>3.4927894194633766</v>
      </c>
      <c r="AM38" s="9">
        <f>'Comp Bond'!AM118</f>
        <v>3.5070281969728341</v>
      </c>
      <c r="AN38" s="9">
        <f>'Comp Bond'!AN118</f>
        <v>3.5214961318659461</v>
      </c>
      <c r="AO38" s="9">
        <f>'Comp Bond'!AO118</f>
        <v>3.5360142782075763</v>
      </c>
      <c r="AP38" s="9">
        <f>'Comp Bond'!AP118</f>
        <v>3.5505744562516068</v>
      </c>
      <c r="AQ38" s="9">
        <f>'Comp Bond'!AQ118</f>
        <v>3.5651679983935032</v>
      </c>
      <c r="AR38" s="9">
        <f>'Comp Bond'!AR118</f>
        <v>3.5797857285240151</v>
      </c>
      <c r="AS38" s="9">
        <f>'Comp Bond'!AS118</f>
        <v>3.5944179406162697</v>
      </c>
      <c r="AT38" s="9">
        <f>'Comp Bond'!AT118</f>
        <v>3.6090543765197434</v>
      </c>
      <c r="AU38" s="9">
        <f>'Comp Bond'!AU118</f>
        <v>3.623684202933664</v>
      </c>
      <c r="AV38" s="9">
        <f>'Comp Bond'!AV118</f>
        <v>3.6382959875314582</v>
      </c>
      <c r="AW38" s="9">
        <f>'Comp Bond'!AW118</f>
        <v>3.6528776742069993</v>
      </c>
      <c r="AX38" s="9">
        <f>'Comp Bond'!AX118</f>
        <v>3.6674165574124795</v>
      </c>
      <c r="AY38" s="9">
        <f>'Comp Bond'!AY118</f>
        <v>3.6818992555564907</v>
      </c>
      <c r="AZ38" s="9">
        <f>'Comp Bond'!AZ118</f>
        <v>3.6963116834302165</v>
      </c>
      <c r="BA38" s="9">
        <f>'Comp Bond'!BA118</f>
        <v>3.710639023628334</v>
      </c>
      <c r="BB38" s="9">
        <f>'Comp Bond'!BB118</f>
        <v>3.7248656969300966</v>
      </c>
      <c r="BC38" s="9">
        <f>'Comp Bond'!BC118</f>
        <v>3.738975331605189</v>
      </c>
      <c r="BD38" s="9">
        <f>'Comp Bond'!BD118</f>
        <v>3.7529507316074482</v>
      </c>
      <c r="BE38" s="9">
        <f>'Comp Bond'!BE118</f>
        <v>3.7667738436186542</v>
      </c>
      <c r="BF38" s="9">
        <f>'Comp Bond'!BF118</f>
        <v>3.7804257229030456</v>
      </c>
      <c r="BG38" s="9">
        <f>'Comp Bond'!BG118</f>
        <v>3.7938864979321871</v>
      </c>
      <c r="BH38" s="9">
        <f>'Comp Bond'!BH118</f>
        <v>3.8071353337383314</v>
      </c>
      <c r="BI38" s="9">
        <f>'Comp Bond'!BI118</f>
        <v>3.8201503939530954</v>
      </c>
      <c r="BJ38" s="9">
        <f>'Comp Bond'!BJ118</f>
        <v>3.8329088014868806</v>
      </c>
      <c r="BK38" s="9">
        <f>'Comp Bond'!BK118</f>
        <v>3.8453865978029413</v>
      </c>
      <c r="BL38" s="9">
        <f>'Comp Bond'!BL118</f>
        <v>3.8575587007386098</v>
      </c>
      <c r="BM38" s="9">
        <f>'Comp Bond'!BM118</f>
        <v>3.8693988608244969</v>
      </c>
      <c r="BN38" s="9">
        <f>'Comp Bond'!BN118</f>
        <v>3.8808796160510188</v>
      </c>
      <c r="BO38" s="9">
        <f>'Comp Bond'!BO118</f>
        <v>3.8919722450298475</v>
      </c>
      <c r="BP38" s="9">
        <f>'Comp Bond'!BP118</f>
        <v>3.9026467184962188</v>
      </c>
      <c r="BQ38" s="9">
        <f>'Comp Bond'!BQ118</f>
        <v>3.9128716490962834</v>
      </c>
    </row>
    <row r="39" spans="1:69" x14ac:dyDescent="0.25">
      <c r="A39" s="9"/>
      <c r="B39" s="59"/>
      <c r="C39" s="9"/>
      <c r="D39" s="9"/>
      <c r="E39" s="9"/>
      <c r="F39" s="9"/>
      <c r="G39" s="16"/>
      <c r="H39" s="9"/>
      <c r="I39" s="13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</row>
    <row r="40" spans="1:69" x14ac:dyDescent="0.25">
      <c r="A40" s="9"/>
      <c r="B40" s="59"/>
      <c r="C40" s="9"/>
      <c r="D40" s="9"/>
      <c r="E40" s="9"/>
      <c r="F40" s="9"/>
      <c r="G40" s="9" t="s">
        <v>345</v>
      </c>
      <c r="H40" s="9"/>
      <c r="I40" s="9">
        <f>NPV($D$19,Compare!J40:BQ40)</f>
        <v>17.803503158875095</v>
      </c>
      <c r="J40" s="9">
        <f>J38-J36</f>
        <v>0</v>
      </c>
      <c r="K40" s="9">
        <f t="shared" ref="K40:BQ40" si="2">K38-K36</f>
        <v>0</v>
      </c>
      <c r="L40" s="9">
        <f t="shared" si="2"/>
        <v>0</v>
      </c>
      <c r="M40" s="9">
        <f t="shared" si="2"/>
        <v>0</v>
      </c>
      <c r="N40" s="9">
        <f t="shared" si="2"/>
        <v>0</v>
      </c>
      <c r="O40" s="9">
        <f t="shared" si="2"/>
        <v>0.57797208028963265</v>
      </c>
      <c r="P40" s="9">
        <f t="shared" si="2"/>
        <v>0.57829712642970765</v>
      </c>
      <c r="Q40" s="9">
        <f t="shared" si="2"/>
        <v>0.57861239792341967</v>
      </c>
      <c r="R40" s="9">
        <f t="shared" si="2"/>
        <v>0.57891369702525752</v>
      </c>
      <c r="S40" s="9">
        <f t="shared" si="2"/>
        <v>0.57920315576124848</v>
      </c>
      <c r="T40" s="9">
        <f t="shared" si="2"/>
        <v>0.57948520723402908</v>
      </c>
      <c r="U40" s="9">
        <f t="shared" si="2"/>
        <v>0.57975883526487104</v>
      </c>
      <c r="V40" s="9">
        <f t="shared" si="2"/>
        <v>0.58002456505606759</v>
      </c>
      <c r="W40" s="9">
        <f t="shared" si="2"/>
        <v>0.58028299011557261</v>
      </c>
      <c r="X40" s="9">
        <f t="shared" si="2"/>
        <v>0.58053456505873724</v>
      </c>
      <c r="Y40" s="9">
        <f t="shared" si="2"/>
        <v>0.5807817596444047</v>
      </c>
      <c r="Z40" s="9">
        <f t="shared" si="2"/>
        <v>0.58102436595670603</v>
      </c>
      <c r="AA40" s="9">
        <f t="shared" si="2"/>
        <v>0.58126263289045799</v>
      </c>
      <c r="AB40" s="9">
        <f t="shared" si="2"/>
        <v>0.5814999095941733</v>
      </c>
      <c r="AC40" s="9">
        <f t="shared" si="2"/>
        <v>0.58173596141583239</v>
      </c>
      <c r="AD40" s="9">
        <f t="shared" si="2"/>
        <v>0.58197029269903489</v>
      </c>
      <c r="AE40" s="9">
        <f t="shared" si="2"/>
        <v>0.58220211891860707</v>
      </c>
      <c r="AF40" s="9">
        <f t="shared" si="2"/>
        <v>0.58243059963866406</v>
      </c>
      <c r="AG40" s="9">
        <f t="shared" si="2"/>
        <v>0.582656185379264</v>
      </c>
      <c r="AH40" s="9">
        <f t="shared" si="2"/>
        <v>0.58287826675741039</v>
      </c>
      <c r="AI40" s="9">
        <f t="shared" si="2"/>
        <v>0.5830999004132118</v>
      </c>
      <c r="AJ40" s="9">
        <f t="shared" si="2"/>
        <v>0.58332323645868911</v>
      </c>
      <c r="AK40" s="9">
        <f t="shared" si="2"/>
        <v>0.58354699735999604</v>
      </c>
      <c r="AL40" s="9">
        <f t="shared" si="2"/>
        <v>0.58377351089148499</v>
      </c>
      <c r="AM40" s="9">
        <f t="shared" si="2"/>
        <v>0.58400244156350167</v>
      </c>
      <c r="AN40" s="9">
        <f t="shared" si="2"/>
        <v>0.58423505662161057</v>
      </c>
      <c r="AO40" s="9">
        <f t="shared" si="2"/>
        <v>0.58446847897800502</v>
      </c>
      <c r="AP40" s="9">
        <f t="shared" si="2"/>
        <v>0.58470257711895091</v>
      </c>
      <c r="AQ40" s="9">
        <f t="shared" si="2"/>
        <v>0.58493721168694135</v>
      </c>
      <c r="AR40" s="9">
        <f t="shared" si="2"/>
        <v>0.58517223514874628</v>
      </c>
      <c r="AS40" s="9">
        <f t="shared" si="2"/>
        <v>0.5854074914511318</v>
      </c>
      <c r="AT40" s="9">
        <f t="shared" si="2"/>
        <v>0.58564281566383913</v>
      </c>
      <c r="AU40" s="9">
        <f t="shared" si="2"/>
        <v>0.58587803360935409</v>
      </c>
      <c r="AV40" s="9">
        <f t="shared" si="2"/>
        <v>0.5861129614790479</v>
      </c>
      <c r="AW40" s="9">
        <f t="shared" si="2"/>
        <v>0.58634740543517738</v>
      </c>
      <c r="AX40" s="9">
        <f t="shared" si="2"/>
        <v>0.58658116119829629</v>
      </c>
      <c r="AY40" s="9">
        <f t="shared" si="2"/>
        <v>0.58681401361954766</v>
      </c>
      <c r="AZ40" s="9">
        <f t="shared" si="2"/>
        <v>0.6654342441155916</v>
      </c>
      <c r="BA40" s="9">
        <f t="shared" si="2"/>
        <v>0.70721398769366051</v>
      </c>
      <c r="BB40" s="9">
        <f t="shared" si="2"/>
        <v>0.69105413623758816</v>
      </c>
      <c r="BC40" s="9">
        <f t="shared" si="2"/>
        <v>0.67394161672400132</v>
      </c>
      <c r="BD40" s="9">
        <f t="shared" si="2"/>
        <v>0.65583625329739714</v>
      </c>
      <c r="BE40" s="9">
        <f t="shared" si="2"/>
        <v>0.63669638088544378</v>
      </c>
      <c r="BF40" s="9">
        <f t="shared" si="2"/>
        <v>0.61647879367503799</v>
      </c>
      <c r="BG40" s="9">
        <f t="shared" si="2"/>
        <v>0.59513869188077573</v>
      </c>
      <c r="BH40" s="9">
        <f t="shared" si="2"/>
        <v>0.57262962675087303</v>
      </c>
      <c r="BI40" s="9">
        <f t="shared" si="2"/>
        <v>0.54890344375385158</v>
      </c>
      <c r="BJ40" s="9">
        <f t="shared" si="2"/>
        <v>0.52391022388752528</v>
      </c>
      <c r="BK40" s="9">
        <f t="shared" si="2"/>
        <v>0.49759822304997225</v>
      </c>
      <c r="BL40" s="9">
        <f t="shared" si="2"/>
        <v>0.46991380941030059</v>
      </c>
      <c r="BM40" s="9">
        <f t="shared" si="2"/>
        <v>0.44080139871502588</v>
      </c>
      <c r="BN40" s="9">
        <f t="shared" si="2"/>
        <v>0.4102033874639055</v>
      </c>
      <c r="BO40" s="9">
        <f t="shared" si="2"/>
        <v>0.37806008388695567</v>
      </c>
      <c r="BP40" s="9">
        <f t="shared" si="2"/>
        <v>0.34430963665226644</v>
      </c>
      <c r="BQ40" s="9">
        <f t="shared" si="2"/>
        <v>0.30888796123198947</v>
      </c>
    </row>
    <row r="41" spans="1:69" x14ac:dyDescent="0.25">
      <c r="A41" s="9"/>
      <c r="B41" s="59"/>
      <c r="C41" s="9"/>
      <c r="D41" s="9"/>
      <c r="E41" s="9"/>
      <c r="F41" s="9"/>
      <c r="H41" s="30"/>
      <c r="I41" s="13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</row>
    <row r="42" spans="1:69" x14ac:dyDescent="0.25">
      <c r="A42" s="9"/>
      <c r="B42" s="59"/>
      <c r="C42" s="9"/>
      <c r="D42" s="9"/>
      <c r="E42" s="9"/>
      <c r="F42" s="9"/>
      <c r="G42" s="9" t="s">
        <v>324</v>
      </c>
      <c r="H42" s="108"/>
      <c r="I42" s="19">
        <f>WLoan!H46</f>
        <v>1.186550058119685E-2</v>
      </c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  <row r="43" spans="1:69" x14ac:dyDescent="0.25">
      <c r="A43" s="9"/>
      <c r="B43" s="59"/>
      <c r="C43" s="9"/>
      <c r="D43" s="9"/>
      <c r="E43" s="9"/>
      <c r="F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</row>
    <row r="44" spans="1:69" x14ac:dyDescent="0.25">
      <c r="A44" s="9"/>
      <c r="B44" s="59"/>
      <c r="C44" s="9"/>
      <c r="D44" s="9"/>
      <c r="E44" s="9"/>
      <c r="F44" s="9"/>
      <c r="G44" s="9" t="s">
        <v>353</v>
      </c>
      <c r="H44" s="13"/>
      <c r="I44" s="13"/>
      <c r="J44" s="126">
        <f>AVERAGE('Comp Bond'!J93:S93)</f>
        <v>109.1870790123847</v>
      </c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</row>
    <row r="45" spans="1:69" x14ac:dyDescent="0.25">
      <c r="A45" s="9"/>
      <c r="B45" s="59"/>
      <c r="C45" s="9"/>
      <c r="D45" s="9"/>
      <c r="E45" s="9"/>
      <c r="F45" s="9"/>
      <c r="G45" s="9" t="s">
        <v>354</v>
      </c>
      <c r="H45" s="110"/>
      <c r="I45" s="13"/>
      <c r="J45" s="126">
        <f>AVERAGE(WBond!J93:S93)</f>
        <v>54.128217202409431</v>
      </c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</row>
    <row r="46" spans="1:69" x14ac:dyDescent="0.25">
      <c r="A46" s="9"/>
      <c r="B46" s="59"/>
      <c r="C46" s="9"/>
      <c r="D46" s="9"/>
      <c r="E46" s="9"/>
      <c r="F46" s="9"/>
      <c r="G46" s="9"/>
      <c r="H46" s="110"/>
      <c r="I46" s="13"/>
      <c r="J46" s="126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</row>
    <row r="47" spans="1:69" x14ac:dyDescent="0.25">
      <c r="A47" s="9"/>
      <c r="B47" s="59"/>
      <c r="C47" s="9"/>
      <c r="D47" s="9"/>
      <c r="E47" s="9"/>
      <c r="F47" s="9"/>
      <c r="G47" s="9"/>
      <c r="H47" s="110"/>
      <c r="I47" s="13"/>
      <c r="J47" s="126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</row>
    <row r="48" spans="1:69" x14ac:dyDescent="0.25">
      <c r="A48" s="9"/>
      <c r="B48" s="59"/>
      <c r="C48" s="9"/>
      <c r="D48" s="9"/>
      <c r="E48" s="9"/>
      <c r="F48" s="9"/>
      <c r="G48" s="9"/>
      <c r="H48" s="110"/>
      <c r="I48" s="13"/>
      <c r="J48" s="126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</row>
    <row r="49" spans="1:69" ht="21" x14ac:dyDescent="0.35">
      <c r="A49" s="9"/>
      <c r="B49" s="59"/>
      <c r="C49" s="9"/>
      <c r="D49" s="9"/>
      <c r="E49" s="9"/>
      <c r="F49" s="9"/>
      <c r="G49" s="9"/>
      <c r="H49" s="9"/>
      <c r="I49" s="13"/>
      <c r="J49" s="11"/>
      <c r="K49" s="11"/>
      <c r="N49" s="130"/>
      <c r="T49" s="131"/>
      <c r="X49" s="13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</row>
    <row r="50" spans="1:69" ht="7.5" customHeight="1" x14ac:dyDescent="0.25">
      <c r="A50" s="9"/>
      <c r="B50" s="59"/>
      <c r="C50" s="9"/>
      <c r="D50" s="9"/>
      <c r="E50" s="9"/>
      <c r="F50" s="9"/>
      <c r="G50" s="86"/>
      <c r="H50" s="9"/>
      <c r="I50" s="13"/>
      <c r="J50" s="87"/>
      <c r="K50" s="11"/>
      <c r="L50" s="124"/>
      <c r="M50" s="125"/>
      <c r="N50" s="124"/>
      <c r="O50" s="125"/>
      <c r="P50" s="124"/>
      <c r="Q50" s="11"/>
      <c r="R50" s="11"/>
      <c r="S50" s="11"/>
      <c r="T50" s="11"/>
      <c r="U50" s="11"/>
      <c r="V50" s="11"/>
      <c r="W50" s="11"/>
      <c r="X50" s="129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</row>
    <row r="51" spans="1:69" x14ac:dyDescent="0.25">
      <c r="A51" s="9"/>
      <c r="B51" s="59"/>
      <c r="C51" s="9"/>
      <c r="D51" s="9"/>
      <c r="E51" s="9"/>
      <c r="F51" s="9"/>
      <c r="G51" s="9"/>
      <c r="H51" s="9"/>
      <c r="I51" s="13"/>
      <c r="J51" s="87"/>
      <c r="K51" s="11"/>
      <c r="L51" s="124"/>
      <c r="M51" s="125"/>
      <c r="N51" s="124"/>
      <c r="O51" s="125"/>
      <c r="P51" s="124"/>
      <c r="Q51" s="11"/>
      <c r="R51" s="124"/>
      <c r="S51" s="125"/>
      <c r="T51" s="124"/>
      <c r="U51" s="125"/>
      <c r="V51" s="124"/>
      <c r="W51" s="11"/>
      <c r="X51" s="124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</row>
    <row r="52" spans="1:69" x14ac:dyDescent="0.25">
      <c r="A52" s="9"/>
      <c r="B52" s="59"/>
      <c r="C52" s="9"/>
      <c r="D52" s="9"/>
      <c r="E52" s="9"/>
      <c r="F52" s="9"/>
      <c r="G52" s="16"/>
      <c r="H52" s="14"/>
      <c r="I52" s="33"/>
      <c r="J52" s="87"/>
      <c r="K52" s="178"/>
      <c r="L52" s="179"/>
      <c r="M52" s="180"/>
      <c r="N52" s="179"/>
      <c r="O52" s="180"/>
      <c r="P52" s="179"/>
      <c r="Q52" s="178"/>
      <c r="R52" s="179"/>
      <c r="S52" s="180"/>
      <c r="T52" s="179"/>
      <c r="U52" s="180"/>
      <c r="V52" s="179"/>
      <c r="W52" s="178"/>
      <c r="X52" s="179"/>
      <c r="Y52" s="178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</row>
    <row r="53" spans="1:69" ht="9" customHeight="1" x14ac:dyDescent="0.25">
      <c r="K53" s="181"/>
      <c r="L53" s="181"/>
      <c r="M53" s="178"/>
      <c r="N53" s="178"/>
      <c r="O53" s="178"/>
      <c r="P53" s="178"/>
      <c r="Q53" s="178"/>
      <c r="R53" s="181"/>
      <c r="S53" s="178"/>
      <c r="T53" s="178"/>
      <c r="U53" s="178"/>
      <c r="V53" s="178"/>
      <c r="W53" s="178"/>
      <c r="X53" s="178"/>
      <c r="Y53" s="178"/>
    </row>
    <row r="54" spans="1:69" ht="15.75" x14ac:dyDescent="0.25">
      <c r="K54" s="181"/>
      <c r="L54" s="182"/>
      <c r="M54" s="183"/>
      <c r="N54" s="182"/>
      <c r="O54" s="183"/>
      <c r="P54" s="184"/>
      <c r="Q54" s="181"/>
      <c r="R54" s="182"/>
      <c r="S54" s="183"/>
      <c r="T54" s="182"/>
      <c r="U54" s="183"/>
      <c r="V54" s="184"/>
      <c r="W54" s="181"/>
      <c r="X54" s="185"/>
      <c r="Y54" s="181"/>
    </row>
    <row r="55" spans="1:69" ht="15.75" x14ac:dyDescent="0.25">
      <c r="K55" s="181"/>
      <c r="L55" s="186"/>
      <c r="M55" s="183"/>
      <c r="N55" s="186"/>
      <c r="O55" s="183"/>
      <c r="P55" s="187"/>
      <c r="Q55" s="181"/>
      <c r="R55" s="186"/>
      <c r="S55" s="183"/>
      <c r="T55" s="186"/>
      <c r="U55" s="183"/>
      <c r="V55" s="187"/>
      <c r="W55" s="181"/>
      <c r="X55" s="188"/>
      <c r="Y55" s="181"/>
    </row>
    <row r="56" spans="1:69" ht="15.75" x14ac:dyDescent="0.25">
      <c r="K56" s="181"/>
      <c r="L56" s="182"/>
      <c r="M56" s="183"/>
      <c r="N56" s="182"/>
      <c r="O56" s="183"/>
      <c r="P56" s="184"/>
      <c r="Q56" s="181"/>
      <c r="R56" s="182"/>
      <c r="S56" s="183"/>
      <c r="T56" s="182"/>
      <c r="U56" s="183"/>
      <c r="V56" s="184"/>
      <c r="W56" s="181"/>
      <c r="X56" s="185"/>
      <c r="Y56" s="181"/>
    </row>
    <row r="57" spans="1:69" ht="10.5" customHeight="1" x14ac:dyDescent="0.25">
      <c r="K57" s="181"/>
      <c r="L57" s="183"/>
      <c r="M57" s="181"/>
      <c r="N57" s="183"/>
      <c r="O57" s="181"/>
      <c r="P57" s="189"/>
      <c r="Q57" s="181"/>
      <c r="R57" s="183"/>
      <c r="S57" s="181"/>
      <c r="T57" s="183"/>
      <c r="U57" s="181"/>
      <c r="V57" s="189"/>
      <c r="W57" s="181"/>
      <c r="X57" s="190"/>
      <c r="Y57" s="181"/>
    </row>
    <row r="58" spans="1:69" ht="15.75" x14ac:dyDescent="0.25">
      <c r="G58" s="123"/>
      <c r="K58" s="181"/>
      <c r="L58" s="183"/>
      <c r="M58" s="181"/>
      <c r="N58" s="183"/>
      <c r="O58" s="181"/>
      <c r="P58" s="189"/>
      <c r="Q58" s="181"/>
      <c r="R58" s="183"/>
      <c r="S58" s="181"/>
      <c r="T58" s="183"/>
      <c r="U58" s="181"/>
      <c r="V58" s="189"/>
      <c r="W58" s="181"/>
      <c r="X58" s="190"/>
      <c r="Y58" s="181"/>
    </row>
    <row r="59" spans="1:69" ht="7.5" customHeight="1" x14ac:dyDescent="0.25">
      <c r="K59" s="181"/>
      <c r="L59" s="183"/>
      <c r="M59" s="181"/>
      <c r="N59" s="183"/>
      <c r="O59" s="181"/>
      <c r="P59" s="189"/>
      <c r="Q59" s="181"/>
      <c r="R59" s="183"/>
      <c r="S59" s="181"/>
      <c r="T59" s="183"/>
      <c r="U59" s="181"/>
      <c r="V59" s="189"/>
      <c r="W59" s="181"/>
      <c r="X59" s="190"/>
      <c r="Y59" s="181"/>
    </row>
    <row r="60" spans="1:69" ht="15.75" x14ac:dyDescent="0.25">
      <c r="K60" s="181"/>
      <c r="L60" s="191"/>
      <c r="M60" s="181"/>
      <c r="N60" s="192"/>
      <c r="O60" s="181"/>
      <c r="P60" s="193"/>
      <c r="Q60" s="181"/>
      <c r="R60" s="191"/>
      <c r="S60" s="181"/>
      <c r="T60" s="192"/>
      <c r="U60" s="181"/>
      <c r="V60" s="193"/>
      <c r="W60" s="181"/>
      <c r="X60" s="194"/>
      <c r="Y60" s="181"/>
    </row>
    <row r="61" spans="1:69" ht="15.75" x14ac:dyDescent="0.25">
      <c r="K61" s="181"/>
      <c r="L61" s="191"/>
      <c r="M61" s="181"/>
      <c r="N61" s="195"/>
      <c r="O61" s="181"/>
      <c r="P61" s="196"/>
      <c r="Q61" s="181"/>
      <c r="R61" s="191"/>
      <c r="S61" s="181"/>
      <c r="T61" s="195"/>
      <c r="U61" s="181"/>
      <c r="V61" s="196"/>
      <c r="W61" s="181"/>
      <c r="X61" s="197"/>
      <c r="Y61" s="181"/>
    </row>
    <row r="62" spans="1:69" ht="15.75" x14ac:dyDescent="0.25">
      <c r="K62" s="181"/>
      <c r="L62" s="191"/>
      <c r="M62" s="181"/>
      <c r="N62" s="198"/>
      <c r="O62" s="181"/>
      <c r="P62" s="199"/>
      <c r="Q62" s="181"/>
      <c r="R62" s="191"/>
      <c r="S62" s="181"/>
      <c r="T62" s="198"/>
      <c r="U62" s="181"/>
      <c r="V62" s="199"/>
      <c r="W62" s="181"/>
      <c r="X62" s="200"/>
      <c r="Y62" s="181"/>
    </row>
    <row r="63" spans="1:69" ht="9" customHeight="1" x14ac:dyDescent="0.25">
      <c r="K63" s="181"/>
      <c r="L63" s="183"/>
      <c r="M63" s="181"/>
      <c r="N63" s="183"/>
      <c r="O63" s="181"/>
      <c r="P63" s="189"/>
      <c r="Q63" s="181"/>
      <c r="R63" s="183"/>
      <c r="S63" s="181"/>
      <c r="T63" s="183"/>
      <c r="U63" s="181"/>
      <c r="V63" s="189"/>
      <c r="W63" s="181"/>
      <c r="X63" s="190"/>
      <c r="Y63" s="181"/>
    </row>
    <row r="64" spans="1:69" ht="16.5" customHeight="1" x14ac:dyDescent="0.25">
      <c r="G64" s="123"/>
      <c r="K64" s="181"/>
      <c r="L64" s="183"/>
      <c r="M64" s="181"/>
      <c r="N64" s="183"/>
      <c r="O64" s="181"/>
      <c r="P64" s="189"/>
      <c r="Q64" s="181"/>
      <c r="R64" s="183"/>
      <c r="S64" s="181"/>
      <c r="T64" s="183"/>
      <c r="U64" s="181"/>
      <c r="V64" s="189"/>
      <c r="W64" s="181"/>
      <c r="X64" s="190"/>
      <c r="Y64" s="181"/>
    </row>
    <row r="65" spans="7:25" ht="11.25" customHeight="1" x14ac:dyDescent="0.25">
      <c r="K65" s="181"/>
      <c r="L65" s="183"/>
      <c r="M65" s="181"/>
      <c r="N65" s="183"/>
      <c r="O65" s="181"/>
      <c r="P65" s="189"/>
      <c r="Q65" s="181"/>
      <c r="R65" s="183"/>
      <c r="S65" s="181"/>
      <c r="T65" s="183"/>
      <c r="U65" s="181"/>
      <c r="V65" s="189"/>
      <c r="W65" s="181"/>
      <c r="X65" s="190"/>
      <c r="Y65" s="181"/>
    </row>
    <row r="66" spans="7:25" ht="15.75" x14ac:dyDescent="0.25">
      <c r="K66" s="181"/>
      <c r="L66" s="182"/>
      <c r="M66" s="182"/>
      <c r="N66" s="182"/>
      <c r="O66" s="182"/>
      <c r="P66" s="184"/>
      <c r="Q66" s="181"/>
      <c r="R66" s="182"/>
      <c r="S66" s="182"/>
      <c r="T66" s="182"/>
      <c r="U66" s="182"/>
      <c r="V66" s="184"/>
      <c r="W66" s="181"/>
      <c r="X66" s="185"/>
      <c r="Y66" s="181"/>
    </row>
    <row r="67" spans="7:25" ht="15.75" x14ac:dyDescent="0.25">
      <c r="K67" s="181"/>
      <c r="L67" s="182"/>
      <c r="M67" s="182"/>
      <c r="N67" s="182"/>
      <c r="O67" s="182"/>
      <c r="P67" s="184"/>
      <c r="Q67" s="181"/>
      <c r="R67" s="182"/>
      <c r="S67" s="182"/>
      <c r="T67" s="182"/>
      <c r="U67" s="182"/>
      <c r="V67" s="184"/>
      <c r="W67" s="181"/>
      <c r="X67" s="185"/>
      <c r="Y67" s="181"/>
    </row>
    <row r="68" spans="7:25" x14ac:dyDescent="0.25"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201"/>
      <c r="Y68" s="181"/>
    </row>
    <row r="69" spans="7:25" x14ac:dyDescent="0.25"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</row>
    <row r="72" spans="7:25" x14ac:dyDescent="0.25">
      <c r="G72" s="123"/>
    </row>
    <row r="75" spans="7:25" x14ac:dyDescent="0.25">
      <c r="G75" s="10"/>
      <c r="L75" s="10"/>
    </row>
    <row r="76" spans="7:25" x14ac:dyDescent="0.25">
      <c r="G76" s="10"/>
      <c r="L76" s="10"/>
    </row>
    <row r="81" spans="19:22" ht="18.75" x14ac:dyDescent="0.3">
      <c r="S81" s="134"/>
    </row>
    <row r="82" spans="19:22" x14ac:dyDescent="0.25">
      <c r="S82" s="135"/>
    </row>
    <row r="83" spans="19:22" x14ac:dyDescent="0.25">
      <c r="V83" s="132"/>
    </row>
    <row r="84" spans="19:22" x14ac:dyDescent="0.25">
      <c r="V84" s="132"/>
    </row>
    <row r="85" spans="19:22" x14ac:dyDescent="0.25">
      <c r="V85" s="132"/>
    </row>
    <row r="86" spans="19:22" x14ac:dyDescent="0.25">
      <c r="V86" s="133"/>
    </row>
    <row r="87" spans="19:22" x14ac:dyDescent="0.25">
      <c r="V87" s="133"/>
    </row>
    <row r="88" spans="19:22" x14ac:dyDescent="0.25">
      <c r="V88" s="132"/>
    </row>
    <row r="89" spans="19:22" x14ac:dyDescent="0.25">
      <c r="V89" s="132"/>
    </row>
    <row r="90" spans="19:22" x14ac:dyDescent="0.25">
      <c r="V90" s="132"/>
    </row>
    <row r="91" spans="19:22" x14ac:dyDescent="0.25">
      <c r="V91" s="132"/>
    </row>
    <row r="92" spans="19:22" x14ac:dyDescent="0.25">
      <c r="V92" s="132"/>
    </row>
    <row r="93" spans="19:22" x14ac:dyDescent="0.25">
      <c r="V93" s="133"/>
    </row>
  </sheetData>
  <sheetProtection algorithmName="SHA-512" hashValue="jy/jkoAcV/gz5Mp9rJG02c5fxF4/XW1RvRZrvXMPDKGk6U/5kIZ2UbYruo8r7Wd9oyV2xUWyrQ2faw5hw7FVjw==" saltValue="02pm9zs/RBObVmPx71Jt9Q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1F99-F975-4224-A75E-0C5AA0EF2B05}">
  <sheetPr codeName="Sheet4"/>
  <dimension ref="A1:BS154"/>
  <sheetViews>
    <sheetView showGridLines="0" zoomScaleNormal="100" workbookViewId="0">
      <selection activeCell="E11" sqref="E11"/>
    </sheetView>
  </sheetViews>
  <sheetFormatPr defaultRowHeight="15" x14ac:dyDescent="0.25"/>
  <cols>
    <col min="1" max="2" width="9.140625" style="9"/>
    <col min="3" max="3" width="10.140625" style="9" customWidth="1"/>
    <col min="4" max="4" width="9.140625" style="9" customWidth="1"/>
    <col min="5" max="6" width="9.140625" style="9"/>
    <col min="7" max="7" width="10.140625" style="9" bestFit="1" customWidth="1"/>
    <col min="8" max="8" width="9.140625" style="9" customWidth="1"/>
    <col min="9" max="16384" width="9.140625" style="9"/>
  </cols>
  <sheetData>
    <row r="1" spans="1:19" ht="28.5" x14ac:dyDescent="0.45">
      <c r="A1" s="24" t="s">
        <v>292</v>
      </c>
      <c r="B1" s="24"/>
    </row>
    <row r="2" spans="1:19" x14ac:dyDescent="0.25">
      <c r="B2" s="32"/>
    </row>
    <row r="4" spans="1:19" x14ac:dyDescent="0.25">
      <c r="S4" s="62">
        <f>'Rates Extrap'!$G$7</f>
        <v>44089</v>
      </c>
    </row>
    <row r="5" spans="1:19" x14ac:dyDescent="0.25">
      <c r="B5" s="9" t="s">
        <v>222</v>
      </c>
      <c r="C5" s="36">
        <f>'Rates Extrap'!$G$7</f>
        <v>44089</v>
      </c>
      <c r="S5" s="18" t="str">
        <f>'Rates Extrap'!K8</f>
        <v>Aa3/AA-</v>
      </c>
    </row>
    <row r="6" spans="1:19" x14ac:dyDescent="0.25">
      <c r="B6" s="9" t="s">
        <v>240</v>
      </c>
      <c r="C6" s="35">
        <v>110.55993668478153</v>
      </c>
      <c r="E6" s="9">
        <f>SUM(H29:H58)-C6</f>
        <v>-79.430197604779295</v>
      </c>
    </row>
    <row r="7" spans="1:19" x14ac:dyDescent="0.25">
      <c r="B7" s="9" t="s">
        <v>293</v>
      </c>
      <c r="C7" s="103">
        <v>100</v>
      </c>
    </row>
    <row r="8" spans="1:19" x14ac:dyDescent="0.25">
      <c r="C8" s="15"/>
    </row>
    <row r="9" spans="1:19" x14ac:dyDescent="0.25">
      <c r="B9" s="17" t="s">
        <v>302</v>
      </c>
      <c r="C9" s="18">
        <f>C6-D100</f>
        <v>0</v>
      </c>
    </row>
    <row r="10" spans="1:19" x14ac:dyDescent="0.25">
      <c r="C10" s="13"/>
    </row>
    <row r="11" spans="1:19" x14ac:dyDescent="0.25">
      <c r="B11" s="9" t="s">
        <v>245</v>
      </c>
      <c r="C11" s="33">
        <f>H90</f>
        <v>2.1536427794564217E-2</v>
      </c>
    </row>
    <row r="12" spans="1:19" x14ac:dyDescent="0.25">
      <c r="B12" s="17"/>
      <c r="C12" s="18"/>
    </row>
    <row r="14" spans="1:19" x14ac:dyDescent="0.25">
      <c r="C14" s="33"/>
    </row>
    <row r="15" spans="1:19" x14ac:dyDescent="0.25">
      <c r="C15" s="33"/>
    </row>
    <row r="16" spans="1:19" x14ac:dyDescent="0.25">
      <c r="C16" s="83"/>
    </row>
    <row r="25" spans="1:71" x14ac:dyDescent="0.25">
      <c r="A25" s="10"/>
      <c r="B25" s="10"/>
    </row>
    <row r="26" spans="1:71" x14ac:dyDescent="0.25">
      <c r="A26" s="18"/>
      <c r="B26" s="18" t="s">
        <v>277</v>
      </c>
      <c r="C26" s="18"/>
      <c r="D26" s="18" t="s">
        <v>239</v>
      </c>
      <c r="E26" s="34">
        <f>C8</f>
        <v>0</v>
      </c>
      <c r="F26" s="18" t="s">
        <v>239</v>
      </c>
      <c r="G26" s="18" t="s">
        <v>239</v>
      </c>
      <c r="H26" s="18" t="s">
        <v>239</v>
      </c>
    </row>
    <row r="27" spans="1:71" x14ac:dyDescent="0.25">
      <c r="A27" s="18" t="s">
        <v>233</v>
      </c>
      <c r="B27" s="18" t="s">
        <v>237</v>
      </c>
      <c r="C27" s="18"/>
      <c r="D27" s="18" t="s">
        <v>234</v>
      </c>
      <c r="E27" s="18" t="s">
        <v>235</v>
      </c>
      <c r="F27" s="18" t="s">
        <v>236</v>
      </c>
      <c r="G27" s="18" t="s">
        <v>241</v>
      </c>
      <c r="H27" s="18" t="s">
        <v>240</v>
      </c>
      <c r="J27" s="26">
        <f>1</f>
        <v>1</v>
      </c>
      <c r="K27" s="26">
        <f>J27+1</f>
        <v>2</v>
      </c>
      <c r="L27" s="26">
        <f t="shared" ref="L27:AW27" si="0">K27+1</f>
        <v>3</v>
      </c>
      <c r="M27" s="26">
        <f t="shared" si="0"/>
        <v>4</v>
      </c>
      <c r="N27" s="26">
        <f t="shared" si="0"/>
        <v>5</v>
      </c>
      <c r="O27" s="26">
        <f t="shared" si="0"/>
        <v>6</v>
      </c>
      <c r="P27" s="26">
        <f t="shared" si="0"/>
        <v>7</v>
      </c>
      <c r="Q27" s="26">
        <f t="shared" si="0"/>
        <v>8</v>
      </c>
      <c r="R27" s="26">
        <f t="shared" si="0"/>
        <v>9</v>
      </c>
      <c r="S27" s="26">
        <f t="shared" si="0"/>
        <v>10</v>
      </c>
      <c r="T27" s="26">
        <f t="shared" si="0"/>
        <v>11</v>
      </c>
      <c r="U27" s="26">
        <f t="shared" si="0"/>
        <v>12</v>
      </c>
      <c r="V27" s="26">
        <f t="shared" si="0"/>
        <v>13</v>
      </c>
      <c r="W27" s="26">
        <f t="shared" si="0"/>
        <v>14</v>
      </c>
      <c r="X27" s="26">
        <f t="shared" si="0"/>
        <v>15</v>
      </c>
      <c r="Y27" s="26">
        <f t="shared" si="0"/>
        <v>16</v>
      </c>
      <c r="Z27" s="26">
        <f t="shared" si="0"/>
        <v>17</v>
      </c>
      <c r="AA27" s="26">
        <f t="shared" si="0"/>
        <v>18</v>
      </c>
      <c r="AB27" s="26">
        <f t="shared" si="0"/>
        <v>19</v>
      </c>
      <c r="AC27" s="26">
        <f t="shared" si="0"/>
        <v>20</v>
      </c>
      <c r="AD27" s="26">
        <f t="shared" si="0"/>
        <v>21</v>
      </c>
      <c r="AE27" s="26">
        <f t="shared" si="0"/>
        <v>22</v>
      </c>
      <c r="AF27" s="26">
        <f t="shared" si="0"/>
        <v>23</v>
      </c>
      <c r="AG27" s="26">
        <f t="shared" si="0"/>
        <v>24</v>
      </c>
      <c r="AH27" s="26">
        <f t="shared" si="0"/>
        <v>25</v>
      </c>
      <c r="AI27" s="26">
        <f t="shared" si="0"/>
        <v>26</v>
      </c>
      <c r="AJ27" s="26">
        <f t="shared" si="0"/>
        <v>27</v>
      </c>
      <c r="AK27" s="26">
        <f t="shared" si="0"/>
        <v>28</v>
      </c>
      <c r="AL27" s="26">
        <f t="shared" si="0"/>
        <v>29</v>
      </c>
      <c r="AM27" s="26">
        <f t="shared" si="0"/>
        <v>30</v>
      </c>
      <c r="AN27" s="26">
        <f t="shared" si="0"/>
        <v>31</v>
      </c>
      <c r="AO27" s="26">
        <f t="shared" si="0"/>
        <v>32</v>
      </c>
      <c r="AP27" s="26">
        <f t="shared" si="0"/>
        <v>33</v>
      </c>
      <c r="AQ27" s="26">
        <f t="shared" si="0"/>
        <v>34</v>
      </c>
      <c r="AR27" s="26">
        <f t="shared" si="0"/>
        <v>35</v>
      </c>
      <c r="AS27" s="26">
        <f t="shared" si="0"/>
        <v>36</v>
      </c>
      <c r="AT27" s="26">
        <f t="shared" si="0"/>
        <v>37</v>
      </c>
      <c r="AU27" s="26">
        <f t="shared" si="0"/>
        <v>38</v>
      </c>
      <c r="AV27" s="26">
        <f t="shared" si="0"/>
        <v>39</v>
      </c>
      <c r="AW27" s="26">
        <f t="shared" si="0"/>
        <v>40</v>
      </c>
      <c r="AX27" s="26">
        <f t="shared" ref="AX27" si="1">AW27+1</f>
        <v>41</v>
      </c>
      <c r="AY27" s="26">
        <f t="shared" ref="AY27" si="2">AX27+1</f>
        <v>42</v>
      </c>
      <c r="AZ27" s="26">
        <f t="shared" ref="AZ27" si="3">AY27+1</f>
        <v>43</v>
      </c>
      <c r="BA27" s="26">
        <f t="shared" ref="BA27" si="4">AZ27+1</f>
        <v>44</v>
      </c>
      <c r="BB27" s="26">
        <f t="shared" ref="BB27" si="5">BA27+1</f>
        <v>45</v>
      </c>
      <c r="BC27" s="26">
        <f t="shared" ref="BC27" si="6">BB27+1</f>
        <v>46</v>
      </c>
      <c r="BD27" s="26">
        <f t="shared" ref="BD27" si="7">BC27+1</f>
        <v>47</v>
      </c>
      <c r="BE27" s="26">
        <f t="shared" ref="BE27" si="8">BD27+1</f>
        <v>48</v>
      </c>
      <c r="BF27" s="26">
        <f t="shared" ref="BF27" si="9">BE27+1</f>
        <v>49</v>
      </c>
      <c r="BG27" s="26">
        <f t="shared" ref="BG27" si="10">BF27+1</f>
        <v>50</v>
      </c>
      <c r="BH27" s="26">
        <f t="shared" ref="BH27" si="11">BG27+1</f>
        <v>51</v>
      </c>
      <c r="BI27" s="26">
        <f t="shared" ref="BI27" si="12">BH27+1</f>
        <v>52</v>
      </c>
      <c r="BJ27" s="26">
        <f t="shared" ref="BJ27" si="13">BI27+1</f>
        <v>53</v>
      </c>
      <c r="BK27" s="26">
        <f t="shared" ref="BK27" si="14">BJ27+1</f>
        <v>54</v>
      </c>
      <c r="BL27" s="26">
        <f t="shared" ref="BL27" si="15">BK27+1</f>
        <v>55</v>
      </c>
      <c r="BM27" s="26">
        <f t="shared" ref="BM27" si="16">BL27+1</f>
        <v>56</v>
      </c>
      <c r="BN27" s="26">
        <f t="shared" ref="BN27" si="17">BM27+1</f>
        <v>57</v>
      </c>
      <c r="BO27" s="26">
        <f t="shared" ref="BO27" si="18">BN27+1</f>
        <v>58</v>
      </c>
      <c r="BP27" s="26">
        <f t="shared" ref="BP27" si="19">BO27+1</f>
        <v>59</v>
      </c>
      <c r="BQ27" s="26">
        <f t="shared" ref="BQ27" si="20">BP27+1</f>
        <v>60</v>
      </c>
      <c r="BR27" s="26"/>
      <c r="BS27" s="26"/>
    </row>
    <row r="28" spans="1:71" x14ac:dyDescent="0.25">
      <c r="B28" s="101">
        <f>SUM(B29:B88)</f>
        <v>0.99999999999999512</v>
      </c>
      <c r="H28" s="13">
        <f>SUM(H29:H88)</f>
        <v>110.55993668478101</v>
      </c>
    </row>
    <row r="29" spans="1:71" x14ac:dyDescent="0.25">
      <c r="A29" s="25">
        <v>1</v>
      </c>
      <c r="B29" s="29">
        <f>'Amort Alloc'!F21</f>
        <v>0</v>
      </c>
      <c r="C29" s="30"/>
      <c r="D29" s="27">
        <f>$C$6*B29</f>
        <v>0</v>
      </c>
      <c r="E29" s="13">
        <f>D29*F29</f>
        <v>0</v>
      </c>
      <c r="F29" s="14">
        <f>'Rates Extrap'!K13</f>
        <v>1.3679999999999999E-3</v>
      </c>
      <c r="G29" s="28">
        <v>1</v>
      </c>
      <c r="H29" s="13">
        <f>NPV(F29,J29:BQ29)</f>
        <v>0</v>
      </c>
      <c r="J29" s="9">
        <f t="shared" ref="J29:Y44" si="21">IF($A29&gt;=J$27,$E29,0)+IF($A29=J$27,$D29,0)</f>
        <v>0</v>
      </c>
      <c r="K29" s="9">
        <f t="shared" si="21"/>
        <v>0</v>
      </c>
      <c r="L29" s="9">
        <f t="shared" si="21"/>
        <v>0</v>
      </c>
      <c r="M29" s="9">
        <f t="shared" si="21"/>
        <v>0</v>
      </c>
      <c r="N29" s="9">
        <f t="shared" si="21"/>
        <v>0</v>
      </c>
      <c r="O29" s="9">
        <f t="shared" si="21"/>
        <v>0</v>
      </c>
      <c r="P29" s="9">
        <f t="shared" si="21"/>
        <v>0</v>
      </c>
      <c r="Q29" s="9">
        <f t="shared" si="21"/>
        <v>0</v>
      </c>
      <c r="R29" s="9">
        <f t="shared" si="21"/>
        <v>0</v>
      </c>
      <c r="S29" s="9">
        <f t="shared" si="21"/>
        <v>0</v>
      </c>
      <c r="T29" s="9">
        <f t="shared" si="21"/>
        <v>0</v>
      </c>
      <c r="U29" s="9">
        <f t="shared" si="21"/>
        <v>0</v>
      </c>
      <c r="V29" s="9">
        <f t="shared" si="21"/>
        <v>0</v>
      </c>
      <c r="W29" s="9">
        <f t="shared" si="21"/>
        <v>0</v>
      </c>
      <c r="X29" s="9">
        <f t="shared" si="21"/>
        <v>0</v>
      </c>
      <c r="Y29" s="9">
        <f t="shared" si="21"/>
        <v>0</v>
      </c>
      <c r="Z29" s="9">
        <f t="shared" ref="K29:BQ33" si="22">IF($A29&gt;=Z$27,$E29,0)+IF($A29=Z$27,$D29,0)</f>
        <v>0</v>
      </c>
      <c r="AA29" s="9">
        <f t="shared" si="22"/>
        <v>0</v>
      </c>
      <c r="AB29" s="9">
        <f t="shared" si="22"/>
        <v>0</v>
      </c>
      <c r="AC29" s="9">
        <f t="shared" si="22"/>
        <v>0</v>
      </c>
      <c r="AD29" s="9">
        <f t="shared" si="22"/>
        <v>0</v>
      </c>
      <c r="AE29" s="9">
        <f t="shared" si="22"/>
        <v>0</v>
      </c>
      <c r="AF29" s="9">
        <f t="shared" si="22"/>
        <v>0</v>
      </c>
      <c r="AG29" s="9">
        <f t="shared" si="22"/>
        <v>0</v>
      </c>
      <c r="AH29" s="9">
        <f t="shared" si="22"/>
        <v>0</v>
      </c>
      <c r="AI29" s="9">
        <f t="shared" si="22"/>
        <v>0</v>
      </c>
      <c r="AJ29" s="9">
        <f t="shared" si="22"/>
        <v>0</v>
      </c>
      <c r="AK29" s="9">
        <f t="shared" si="22"/>
        <v>0</v>
      </c>
      <c r="AL29" s="9">
        <f t="shared" si="22"/>
        <v>0</v>
      </c>
      <c r="AM29" s="9">
        <f t="shared" si="22"/>
        <v>0</v>
      </c>
      <c r="AN29" s="9">
        <f t="shared" si="22"/>
        <v>0</v>
      </c>
      <c r="AO29" s="9">
        <f t="shared" si="22"/>
        <v>0</v>
      </c>
      <c r="AP29" s="9">
        <f t="shared" si="22"/>
        <v>0</v>
      </c>
      <c r="AQ29" s="9">
        <f t="shared" si="22"/>
        <v>0</v>
      </c>
      <c r="AR29" s="9">
        <f t="shared" si="22"/>
        <v>0</v>
      </c>
      <c r="AS29" s="9">
        <f t="shared" si="22"/>
        <v>0</v>
      </c>
      <c r="AT29" s="9">
        <f t="shared" si="22"/>
        <v>0</v>
      </c>
      <c r="AU29" s="9">
        <f t="shared" si="22"/>
        <v>0</v>
      </c>
      <c r="AV29" s="9">
        <f t="shared" si="22"/>
        <v>0</v>
      </c>
      <c r="AW29" s="9">
        <f t="shared" si="22"/>
        <v>0</v>
      </c>
      <c r="AX29" s="9">
        <f t="shared" si="22"/>
        <v>0</v>
      </c>
      <c r="AY29" s="9">
        <f t="shared" si="22"/>
        <v>0</v>
      </c>
      <c r="AZ29" s="9">
        <f t="shared" si="22"/>
        <v>0</v>
      </c>
      <c r="BA29" s="9">
        <f t="shared" si="22"/>
        <v>0</v>
      </c>
      <c r="BB29" s="9">
        <f t="shared" si="22"/>
        <v>0</v>
      </c>
      <c r="BC29" s="9">
        <f t="shared" si="22"/>
        <v>0</v>
      </c>
      <c r="BD29" s="9">
        <f t="shared" si="22"/>
        <v>0</v>
      </c>
      <c r="BE29" s="9">
        <f t="shared" si="22"/>
        <v>0</v>
      </c>
      <c r="BF29" s="9">
        <f t="shared" si="22"/>
        <v>0</v>
      </c>
      <c r="BG29" s="9">
        <f t="shared" si="22"/>
        <v>0</v>
      </c>
      <c r="BH29" s="9">
        <f t="shared" si="22"/>
        <v>0</v>
      </c>
      <c r="BI29" s="9">
        <f t="shared" si="22"/>
        <v>0</v>
      </c>
      <c r="BJ29" s="9">
        <f t="shared" si="22"/>
        <v>0</v>
      </c>
      <c r="BK29" s="9">
        <f t="shared" si="22"/>
        <v>0</v>
      </c>
      <c r="BL29" s="9">
        <f t="shared" si="22"/>
        <v>0</v>
      </c>
      <c r="BM29" s="9">
        <f t="shared" si="22"/>
        <v>0</v>
      </c>
      <c r="BN29" s="9">
        <f t="shared" si="22"/>
        <v>0</v>
      </c>
      <c r="BO29" s="9">
        <f t="shared" si="22"/>
        <v>0</v>
      </c>
      <c r="BP29" s="9">
        <f t="shared" si="22"/>
        <v>0</v>
      </c>
      <c r="BQ29" s="9">
        <f t="shared" si="22"/>
        <v>0</v>
      </c>
    </row>
    <row r="30" spans="1:71" x14ac:dyDescent="0.25">
      <c r="A30" s="25">
        <f>A29+1</f>
        <v>2</v>
      </c>
      <c r="B30" s="29">
        <f>'Amort Alloc'!F22</f>
        <v>0</v>
      </c>
      <c r="C30" s="30"/>
      <c r="D30" s="27">
        <f t="shared" ref="D30:D88" si="23">$C$6*B30</f>
        <v>0</v>
      </c>
      <c r="E30" s="13">
        <f t="shared" ref="E30:E88" si="24">D30*F30</f>
        <v>0</v>
      </c>
      <c r="F30" s="14">
        <f>'Rates Extrap'!K14</f>
        <v>1.6200000000000001E-3</v>
      </c>
      <c r="G30" s="28">
        <v>1</v>
      </c>
      <c r="H30" s="13">
        <f t="shared" ref="H30:H88" si="25">NPV(F30,J30:BQ30)</f>
        <v>0</v>
      </c>
      <c r="J30" s="9">
        <f t="shared" si="21"/>
        <v>0</v>
      </c>
      <c r="K30" s="9">
        <f t="shared" si="22"/>
        <v>0</v>
      </c>
      <c r="L30" s="9">
        <f t="shared" si="22"/>
        <v>0</v>
      </c>
      <c r="M30" s="9">
        <f t="shared" si="22"/>
        <v>0</v>
      </c>
      <c r="N30" s="9">
        <f t="shared" si="22"/>
        <v>0</v>
      </c>
      <c r="O30" s="9">
        <f t="shared" si="22"/>
        <v>0</v>
      </c>
      <c r="P30" s="9">
        <f t="shared" si="22"/>
        <v>0</v>
      </c>
      <c r="Q30" s="9">
        <f t="shared" si="22"/>
        <v>0</v>
      </c>
      <c r="R30" s="9">
        <f t="shared" si="22"/>
        <v>0</v>
      </c>
      <c r="S30" s="9">
        <f t="shared" si="22"/>
        <v>0</v>
      </c>
      <c r="T30" s="9">
        <f t="shared" si="22"/>
        <v>0</v>
      </c>
      <c r="U30" s="9">
        <f t="shared" si="22"/>
        <v>0</v>
      </c>
      <c r="V30" s="9">
        <f t="shared" si="22"/>
        <v>0</v>
      </c>
      <c r="W30" s="9">
        <f t="shared" si="22"/>
        <v>0</v>
      </c>
      <c r="X30" s="9">
        <f t="shared" si="22"/>
        <v>0</v>
      </c>
      <c r="Y30" s="9">
        <f t="shared" si="22"/>
        <v>0</v>
      </c>
      <c r="Z30" s="9">
        <f t="shared" si="22"/>
        <v>0</v>
      </c>
      <c r="AA30" s="9">
        <f t="shared" si="22"/>
        <v>0</v>
      </c>
      <c r="AB30" s="9">
        <f t="shared" si="22"/>
        <v>0</v>
      </c>
      <c r="AC30" s="9">
        <f t="shared" si="22"/>
        <v>0</v>
      </c>
      <c r="AD30" s="9">
        <f t="shared" si="22"/>
        <v>0</v>
      </c>
      <c r="AE30" s="9">
        <f t="shared" si="22"/>
        <v>0</v>
      </c>
      <c r="AF30" s="9">
        <f t="shared" si="22"/>
        <v>0</v>
      </c>
      <c r="AG30" s="9">
        <f t="shared" si="22"/>
        <v>0</v>
      </c>
      <c r="AH30" s="9">
        <f t="shared" si="22"/>
        <v>0</v>
      </c>
      <c r="AI30" s="9">
        <f t="shared" si="22"/>
        <v>0</v>
      </c>
      <c r="AJ30" s="9">
        <f t="shared" si="22"/>
        <v>0</v>
      </c>
      <c r="AK30" s="9">
        <f t="shared" si="22"/>
        <v>0</v>
      </c>
      <c r="AL30" s="9">
        <f t="shared" si="22"/>
        <v>0</v>
      </c>
      <c r="AM30" s="9">
        <f t="shared" si="22"/>
        <v>0</v>
      </c>
      <c r="AN30" s="9">
        <f t="shared" si="22"/>
        <v>0</v>
      </c>
      <c r="AO30" s="9">
        <f t="shared" si="22"/>
        <v>0</v>
      </c>
      <c r="AP30" s="9">
        <f t="shared" si="22"/>
        <v>0</v>
      </c>
      <c r="AQ30" s="9">
        <f t="shared" si="22"/>
        <v>0</v>
      </c>
      <c r="AR30" s="9">
        <f t="shared" si="22"/>
        <v>0</v>
      </c>
      <c r="AS30" s="9">
        <f t="shared" si="22"/>
        <v>0</v>
      </c>
      <c r="AT30" s="9">
        <f t="shared" si="22"/>
        <v>0</v>
      </c>
      <c r="AU30" s="9">
        <f t="shared" si="22"/>
        <v>0</v>
      </c>
      <c r="AV30" s="9">
        <f t="shared" si="22"/>
        <v>0</v>
      </c>
      <c r="AW30" s="9">
        <f t="shared" si="22"/>
        <v>0</v>
      </c>
      <c r="AX30" s="9">
        <f t="shared" si="22"/>
        <v>0</v>
      </c>
      <c r="AY30" s="9">
        <f t="shared" si="22"/>
        <v>0</v>
      </c>
      <c r="AZ30" s="9">
        <f t="shared" si="22"/>
        <v>0</v>
      </c>
      <c r="BA30" s="9">
        <f t="shared" si="22"/>
        <v>0</v>
      </c>
      <c r="BB30" s="9">
        <f t="shared" si="22"/>
        <v>0</v>
      </c>
      <c r="BC30" s="9">
        <f t="shared" si="22"/>
        <v>0</v>
      </c>
      <c r="BD30" s="9">
        <f t="shared" si="22"/>
        <v>0</v>
      </c>
      <c r="BE30" s="9">
        <f t="shared" si="22"/>
        <v>0</v>
      </c>
      <c r="BF30" s="9">
        <f t="shared" si="22"/>
        <v>0</v>
      </c>
      <c r="BG30" s="9">
        <f t="shared" si="22"/>
        <v>0</v>
      </c>
      <c r="BH30" s="9">
        <f t="shared" si="22"/>
        <v>0</v>
      </c>
      <c r="BI30" s="9">
        <f t="shared" si="22"/>
        <v>0</v>
      </c>
      <c r="BJ30" s="9">
        <f t="shared" si="22"/>
        <v>0</v>
      </c>
      <c r="BK30" s="9">
        <f t="shared" si="22"/>
        <v>0</v>
      </c>
      <c r="BL30" s="9">
        <f t="shared" si="22"/>
        <v>0</v>
      </c>
      <c r="BM30" s="9">
        <f t="shared" si="22"/>
        <v>0</v>
      </c>
      <c r="BN30" s="9">
        <f t="shared" si="22"/>
        <v>0</v>
      </c>
      <c r="BO30" s="9">
        <f t="shared" si="22"/>
        <v>0</v>
      </c>
      <c r="BP30" s="9">
        <f t="shared" si="22"/>
        <v>0</v>
      </c>
      <c r="BQ30" s="9">
        <f t="shared" si="22"/>
        <v>0</v>
      </c>
    </row>
    <row r="31" spans="1:71" x14ac:dyDescent="0.25">
      <c r="A31" s="25">
        <f t="shared" ref="A31:A88" si="26">A30+1</f>
        <v>3</v>
      </c>
      <c r="B31" s="29">
        <f>'Amort Alloc'!F23</f>
        <v>0</v>
      </c>
      <c r="C31" s="30"/>
      <c r="D31" s="27">
        <f t="shared" si="23"/>
        <v>0</v>
      </c>
      <c r="E31" s="13">
        <f t="shared" si="24"/>
        <v>0</v>
      </c>
      <c r="F31" s="14">
        <f>'Rates Extrap'!K15</f>
        <v>1.7519999999999999E-3</v>
      </c>
      <c r="G31" s="28">
        <v>1</v>
      </c>
      <c r="H31" s="13">
        <f t="shared" si="25"/>
        <v>0</v>
      </c>
      <c r="J31" s="9">
        <f t="shared" si="21"/>
        <v>0</v>
      </c>
      <c r="K31" s="9">
        <f t="shared" si="22"/>
        <v>0</v>
      </c>
      <c r="L31" s="9">
        <f t="shared" si="22"/>
        <v>0</v>
      </c>
      <c r="M31" s="9">
        <f t="shared" si="22"/>
        <v>0</v>
      </c>
      <c r="N31" s="9">
        <f t="shared" si="22"/>
        <v>0</v>
      </c>
      <c r="O31" s="9">
        <f t="shared" si="22"/>
        <v>0</v>
      </c>
      <c r="P31" s="9">
        <f t="shared" si="22"/>
        <v>0</v>
      </c>
      <c r="Q31" s="9">
        <f t="shared" si="22"/>
        <v>0</v>
      </c>
      <c r="R31" s="9">
        <f t="shared" si="22"/>
        <v>0</v>
      </c>
      <c r="S31" s="9">
        <f t="shared" si="22"/>
        <v>0</v>
      </c>
      <c r="T31" s="9">
        <f t="shared" si="22"/>
        <v>0</v>
      </c>
      <c r="U31" s="9">
        <f t="shared" si="22"/>
        <v>0</v>
      </c>
      <c r="V31" s="9">
        <f t="shared" si="22"/>
        <v>0</v>
      </c>
      <c r="W31" s="9">
        <f t="shared" si="22"/>
        <v>0</v>
      </c>
      <c r="X31" s="9">
        <f t="shared" si="22"/>
        <v>0</v>
      </c>
      <c r="Y31" s="9">
        <f t="shared" si="22"/>
        <v>0</v>
      </c>
      <c r="Z31" s="9">
        <f t="shared" si="22"/>
        <v>0</v>
      </c>
      <c r="AA31" s="9">
        <f t="shared" si="22"/>
        <v>0</v>
      </c>
      <c r="AB31" s="9">
        <f t="shared" si="22"/>
        <v>0</v>
      </c>
      <c r="AC31" s="9">
        <f t="shared" si="22"/>
        <v>0</v>
      </c>
      <c r="AD31" s="9">
        <f t="shared" si="22"/>
        <v>0</v>
      </c>
      <c r="AE31" s="9">
        <f t="shared" si="22"/>
        <v>0</v>
      </c>
      <c r="AF31" s="9">
        <f t="shared" si="22"/>
        <v>0</v>
      </c>
      <c r="AG31" s="9">
        <f t="shared" si="22"/>
        <v>0</v>
      </c>
      <c r="AH31" s="9">
        <f t="shared" si="22"/>
        <v>0</v>
      </c>
      <c r="AI31" s="9">
        <f t="shared" si="22"/>
        <v>0</v>
      </c>
      <c r="AJ31" s="9">
        <f t="shared" si="22"/>
        <v>0</v>
      </c>
      <c r="AK31" s="9">
        <f t="shared" si="22"/>
        <v>0</v>
      </c>
      <c r="AL31" s="9">
        <f t="shared" si="22"/>
        <v>0</v>
      </c>
      <c r="AM31" s="9">
        <f t="shared" si="22"/>
        <v>0</v>
      </c>
      <c r="AN31" s="9">
        <f t="shared" si="22"/>
        <v>0</v>
      </c>
      <c r="AO31" s="9">
        <f t="shared" si="22"/>
        <v>0</v>
      </c>
      <c r="AP31" s="9">
        <f t="shared" si="22"/>
        <v>0</v>
      </c>
      <c r="AQ31" s="9">
        <f t="shared" si="22"/>
        <v>0</v>
      </c>
      <c r="AR31" s="9">
        <f t="shared" si="22"/>
        <v>0</v>
      </c>
      <c r="AS31" s="9">
        <f t="shared" si="22"/>
        <v>0</v>
      </c>
      <c r="AT31" s="9">
        <f t="shared" si="22"/>
        <v>0</v>
      </c>
      <c r="AU31" s="9">
        <f t="shared" si="22"/>
        <v>0</v>
      </c>
      <c r="AV31" s="9">
        <f t="shared" si="22"/>
        <v>0</v>
      </c>
      <c r="AW31" s="9">
        <f t="shared" si="22"/>
        <v>0</v>
      </c>
      <c r="AX31" s="9">
        <f t="shared" si="22"/>
        <v>0</v>
      </c>
      <c r="AY31" s="9">
        <f t="shared" si="22"/>
        <v>0</v>
      </c>
      <c r="AZ31" s="9">
        <f t="shared" si="22"/>
        <v>0</v>
      </c>
      <c r="BA31" s="9">
        <f t="shared" si="22"/>
        <v>0</v>
      </c>
      <c r="BB31" s="9">
        <f t="shared" si="22"/>
        <v>0</v>
      </c>
      <c r="BC31" s="9">
        <f t="shared" si="22"/>
        <v>0</v>
      </c>
      <c r="BD31" s="9">
        <f t="shared" si="22"/>
        <v>0</v>
      </c>
      <c r="BE31" s="9">
        <f t="shared" si="22"/>
        <v>0</v>
      </c>
      <c r="BF31" s="9">
        <f t="shared" si="22"/>
        <v>0</v>
      </c>
      <c r="BG31" s="9">
        <f t="shared" si="22"/>
        <v>0</v>
      </c>
      <c r="BH31" s="9">
        <f t="shared" si="22"/>
        <v>0</v>
      </c>
      <c r="BI31" s="9">
        <f t="shared" si="22"/>
        <v>0</v>
      </c>
      <c r="BJ31" s="9">
        <f t="shared" si="22"/>
        <v>0</v>
      </c>
      <c r="BK31" s="9">
        <f t="shared" si="22"/>
        <v>0</v>
      </c>
      <c r="BL31" s="9">
        <f t="shared" si="22"/>
        <v>0</v>
      </c>
      <c r="BM31" s="9">
        <f t="shared" si="22"/>
        <v>0</v>
      </c>
      <c r="BN31" s="9">
        <f t="shared" si="22"/>
        <v>0</v>
      </c>
      <c r="BO31" s="9">
        <f t="shared" si="22"/>
        <v>0</v>
      </c>
      <c r="BP31" s="9">
        <f t="shared" si="22"/>
        <v>0</v>
      </c>
      <c r="BQ31" s="9">
        <f t="shared" si="22"/>
        <v>0</v>
      </c>
    </row>
    <row r="32" spans="1:71" x14ac:dyDescent="0.25">
      <c r="A32" s="25">
        <f t="shared" si="26"/>
        <v>4</v>
      </c>
      <c r="B32" s="29">
        <f>'Amort Alloc'!F24</f>
        <v>0</v>
      </c>
      <c r="C32" s="30"/>
      <c r="D32" s="27">
        <f t="shared" si="23"/>
        <v>0</v>
      </c>
      <c r="E32" s="13">
        <f t="shared" si="24"/>
        <v>0</v>
      </c>
      <c r="F32" s="14">
        <f>'Rates Extrap'!K16</f>
        <v>2.4839999999999997E-3</v>
      </c>
      <c r="G32" s="28">
        <v>1</v>
      </c>
      <c r="H32" s="13">
        <f t="shared" si="25"/>
        <v>0</v>
      </c>
      <c r="J32" s="9">
        <f t="shared" si="21"/>
        <v>0</v>
      </c>
      <c r="K32" s="9">
        <f t="shared" si="22"/>
        <v>0</v>
      </c>
      <c r="L32" s="9">
        <f t="shared" si="22"/>
        <v>0</v>
      </c>
      <c r="M32" s="9">
        <f t="shared" si="22"/>
        <v>0</v>
      </c>
      <c r="N32" s="9">
        <f t="shared" si="22"/>
        <v>0</v>
      </c>
      <c r="O32" s="9">
        <f t="shared" si="22"/>
        <v>0</v>
      </c>
      <c r="P32" s="9">
        <f t="shared" si="22"/>
        <v>0</v>
      </c>
      <c r="Q32" s="9">
        <f t="shared" si="22"/>
        <v>0</v>
      </c>
      <c r="R32" s="9">
        <f t="shared" si="22"/>
        <v>0</v>
      </c>
      <c r="S32" s="9">
        <f t="shared" si="22"/>
        <v>0</v>
      </c>
      <c r="T32" s="9">
        <f t="shared" si="22"/>
        <v>0</v>
      </c>
      <c r="U32" s="9">
        <f t="shared" si="22"/>
        <v>0</v>
      </c>
      <c r="V32" s="9">
        <f t="shared" si="22"/>
        <v>0</v>
      </c>
      <c r="W32" s="9">
        <f t="shared" si="22"/>
        <v>0</v>
      </c>
      <c r="X32" s="9">
        <f t="shared" si="22"/>
        <v>0</v>
      </c>
      <c r="Y32" s="9">
        <f t="shared" si="22"/>
        <v>0</v>
      </c>
      <c r="Z32" s="9">
        <f t="shared" si="22"/>
        <v>0</v>
      </c>
      <c r="AA32" s="9">
        <f t="shared" si="22"/>
        <v>0</v>
      </c>
      <c r="AB32" s="9">
        <f t="shared" si="22"/>
        <v>0</v>
      </c>
      <c r="AC32" s="9">
        <f t="shared" si="22"/>
        <v>0</v>
      </c>
      <c r="AD32" s="9">
        <f t="shared" si="22"/>
        <v>0</v>
      </c>
      <c r="AE32" s="9">
        <f t="shared" si="22"/>
        <v>0</v>
      </c>
      <c r="AF32" s="9">
        <f t="shared" si="22"/>
        <v>0</v>
      </c>
      <c r="AG32" s="9">
        <f t="shared" si="22"/>
        <v>0</v>
      </c>
      <c r="AH32" s="9">
        <f t="shared" si="22"/>
        <v>0</v>
      </c>
      <c r="AI32" s="9">
        <f t="shared" si="22"/>
        <v>0</v>
      </c>
      <c r="AJ32" s="9">
        <f t="shared" si="22"/>
        <v>0</v>
      </c>
      <c r="AK32" s="9">
        <f t="shared" si="22"/>
        <v>0</v>
      </c>
      <c r="AL32" s="9">
        <f t="shared" si="22"/>
        <v>0</v>
      </c>
      <c r="AM32" s="9">
        <f t="shared" si="22"/>
        <v>0</v>
      </c>
      <c r="AN32" s="9">
        <f t="shared" si="22"/>
        <v>0</v>
      </c>
      <c r="AO32" s="9">
        <f t="shared" si="22"/>
        <v>0</v>
      </c>
      <c r="AP32" s="9">
        <f t="shared" si="22"/>
        <v>0</v>
      </c>
      <c r="AQ32" s="9">
        <f t="shared" si="22"/>
        <v>0</v>
      </c>
      <c r="AR32" s="9">
        <f t="shared" si="22"/>
        <v>0</v>
      </c>
      <c r="AS32" s="9">
        <f t="shared" si="22"/>
        <v>0</v>
      </c>
      <c r="AT32" s="9">
        <f t="shared" si="22"/>
        <v>0</v>
      </c>
      <c r="AU32" s="9">
        <f t="shared" si="22"/>
        <v>0</v>
      </c>
      <c r="AV32" s="9">
        <f t="shared" si="22"/>
        <v>0</v>
      </c>
      <c r="AW32" s="9">
        <f t="shared" si="22"/>
        <v>0</v>
      </c>
      <c r="AX32" s="9">
        <f t="shared" si="22"/>
        <v>0</v>
      </c>
      <c r="AY32" s="9">
        <f t="shared" si="22"/>
        <v>0</v>
      </c>
      <c r="AZ32" s="9">
        <f t="shared" si="22"/>
        <v>0</v>
      </c>
      <c r="BA32" s="9">
        <f t="shared" si="22"/>
        <v>0</v>
      </c>
      <c r="BB32" s="9">
        <f t="shared" si="22"/>
        <v>0</v>
      </c>
      <c r="BC32" s="9">
        <f t="shared" si="22"/>
        <v>0</v>
      </c>
      <c r="BD32" s="9">
        <f t="shared" si="22"/>
        <v>0</v>
      </c>
      <c r="BE32" s="9">
        <f t="shared" si="22"/>
        <v>0</v>
      </c>
      <c r="BF32" s="9">
        <f t="shared" si="22"/>
        <v>0</v>
      </c>
      <c r="BG32" s="9">
        <f t="shared" si="22"/>
        <v>0</v>
      </c>
      <c r="BH32" s="9">
        <f t="shared" si="22"/>
        <v>0</v>
      </c>
      <c r="BI32" s="9">
        <f t="shared" si="22"/>
        <v>0</v>
      </c>
      <c r="BJ32" s="9">
        <f t="shared" si="22"/>
        <v>0</v>
      </c>
      <c r="BK32" s="9">
        <f t="shared" si="22"/>
        <v>0</v>
      </c>
      <c r="BL32" s="9">
        <f t="shared" si="22"/>
        <v>0</v>
      </c>
      <c r="BM32" s="9">
        <f t="shared" si="22"/>
        <v>0</v>
      </c>
      <c r="BN32" s="9">
        <f t="shared" si="22"/>
        <v>0</v>
      </c>
      <c r="BO32" s="9">
        <f t="shared" si="22"/>
        <v>0</v>
      </c>
      <c r="BP32" s="9">
        <f t="shared" si="22"/>
        <v>0</v>
      </c>
      <c r="BQ32" s="9">
        <f t="shared" si="22"/>
        <v>0</v>
      </c>
    </row>
    <row r="33" spans="1:69" x14ac:dyDescent="0.25">
      <c r="A33" s="25">
        <f t="shared" si="26"/>
        <v>5</v>
      </c>
      <c r="B33" s="29">
        <f>'Amort Alloc'!F25</f>
        <v>0</v>
      </c>
      <c r="C33" s="30"/>
      <c r="D33" s="27">
        <f t="shared" si="23"/>
        <v>0</v>
      </c>
      <c r="E33" s="13">
        <f t="shared" si="24"/>
        <v>0</v>
      </c>
      <c r="F33" s="14">
        <f>'Rates Extrap'!K17</f>
        <v>3.1679999999999998E-3</v>
      </c>
      <c r="G33" s="28">
        <v>1</v>
      </c>
      <c r="H33" s="13">
        <f t="shared" si="25"/>
        <v>0</v>
      </c>
      <c r="J33" s="9">
        <f t="shared" si="21"/>
        <v>0</v>
      </c>
      <c r="K33" s="9">
        <f t="shared" si="22"/>
        <v>0</v>
      </c>
      <c r="L33" s="9">
        <f t="shared" si="22"/>
        <v>0</v>
      </c>
      <c r="M33" s="9">
        <f t="shared" si="22"/>
        <v>0</v>
      </c>
      <c r="N33" s="9">
        <f t="shared" si="22"/>
        <v>0</v>
      </c>
      <c r="O33" s="9">
        <f t="shared" si="22"/>
        <v>0</v>
      </c>
      <c r="P33" s="9">
        <f t="shared" si="22"/>
        <v>0</v>
      </c>
      <c r="Q33" s="9">
        <f t="shared" si="22"/>
        <v>0</v>
      </c>
      <c r="R33" s="9">
        <f t="shared" si="22"/>
        <v>0</v>
      </c>
      <c r="S33" s="9">
        <f t="shared" si="22"/>
        <v>0</v>
      </c>
      <c r="T33" s="9">
        <f t="shared" si="22"/>
        <v>0</v>
      </c>
      <c r="U33" s="9">
        <f t="shared" si="22"/>
        <v>0</v>
      </c>
      <c r="V33" s="9">
        <f t="shared" si="22"/>
        <v>0</v>
      </c>
      <c r="W33" s="9">
        <f t="shared" si="22"/>
        <v>0</v>
      </c>
      <c r="X33" s="9">
        <f t="shared" si="22"/>
        <v>0</v>
      </c>
      <c r="Y33" s="9">
        <f t="shared" si="22"/>
        <v>0</v>
      </c>
      <c r="Z33" s="9">
        <f t="shared" si="22"/>
        <v>0</v>
      </c>
      <c r="AA33" s="9">
        <f t="shared" si="22"/>
        <v>0</v>
      </c>
      <c r="AB33" s="9">
        <f t="shared" si="22"/>
        <v>0</v>
      </c>
      <c r="AC33" s="9">
        <f t="shared" si="22"/>
        <v>0</v>
      </c>
      <c r="AD33" s="9">
        <f t="shared" si="22"/>
        <v>0</v>
      </c>
      <c r="AE33" s="9">
        <f t="shared" si="22"/>
        <v>0</v>
      </c>
      <c r="AF33" s="9">
        <f t="shared" si="22"/>
        <v>0</v>
      </c>
      <c r="AG33" s="9">
        <f t="shared" si="22"/>
        <v>0</v>
      </c>
      <c r="AH33" s="9">
        <f t="shared" si="22"/>
        <v>0</v>
      </c>
      <c r="AI33" s="9">
        <f t="shared" si="22"/>
        <v>0</v>
      </c>
      <c r="AJ33" s="9">
        <f t="shared" si="22"/>
        <v>0</v>
      </c>
      <c r="AK33" s="9">
        <f t="shared" si="22"/>
        <v>0</v>
      </c>
      <c r="AL33" s="9">
        <f t="shared" si="22"/>
        <v>0</v>
      </c>
      <c r="AM33" s="9">
        <f t="shared" si="22"/>
        <v>0</v>
      </c>
      <c r="AN33" s="9">
        <f t="shared" si="22"/>
        <v>0</v>
      </c>
      <c r="AO33" s="9">
        <f t="shared" si="22"/>
        <v>0</v>
      </c>
      <c r="AP33" s="9">
        <f t="shared" si="22"/>
        <v>0</v>
      </c>
      <c r="AQ33" s="9">
        <f t="shared" si="22"/>
        <v>0</v>
      </c>
      <c r="AR33" s="9">
        <f t="shared" si="22"/>
        <v>0</v>
      </c>
      <c r="AS33" s="9">
        <f t="shared" ref="K33:BQ37" si="27">IF($A33&gt;=AS$27,$E33,0)+IF($A33=AS$27,$D33,0)</f>
        <v>0</v>
      </c>
      <c r="AT33" s="9">
        <f t="shared" si="27"/>
        <v>0</v>
      </c>
      <c r="AU33" s="9">
        <f t="shared" si="27"/>
        <v>0</v>
      </c>
      <c r="AV33" s="9">
        <f t="shared" si="27"/>
        <v>0</v>
      </c>
      <c r="AW33" s="9">
        <f t="shared" si="27"/>
        <v>0</v>
      </c>
      <c r="AX33" s="9">
        <f t="shared" si="27"/>
        <v>0</v>
      </c>
      <c r="AY33" s="9">
        <f t="shared" si="27"/>
        <v>0</v>
      </c>
      <c r="AZ33" s="9">
        <f t="shared" si="27"/>
        <v>0</v>
      </c>
      <c r="BA33" s="9">
        <f t="shared" si="27"/>
        <v>0</v>
      </c>
      <c r="BB33" s="9">
        <f t="shared" si="27"/>
        <v>0</v>
      </c>
      <c r="BC33" s="9">
        <f t="shared" si="27"/>
        <v>0</v>
      </c>
      <c r="BD33" s="9">
        <f t="shared" si="27"/>
        <v>0</v>
      </c>
      <c r="BE33" s="9">
        <f t="shared" si="27"/>
        <v>0</v>
      </c>
      <c r="BF33" s="9">
        <f t="shared" si="27"/>
        <v>0</v>
      </c>
      <c r="BG33" s="9">
        <f t="shared" si="27"/>
        <v>0</v>
      </c>
      <c r="BH33" s="9">
        <f t="shared" si="27"/>
        <v>0</v>
      </c>
      <c r="BI33" s="9">
        <f t="shared" si="27"/>
        <v>0</v>
      </c>
      <c r="BJ33" s="9">
        <f t="shared" si="27"/>
        <v>0</v>
      </c>
      <c r="BK33" s="9">
        <f t="shared" si="27"/>
        <v>0</v>
      </c>
      <c r="BL33" s="9">
        <f t="shared" si="27"/>
        <v>0</v>
      </c>
      <c r="BM33" s="9">
        <f t="shared" si="27"/>
        <v>0</v>
      </c>
      <c r="BN33" s="9">
        <f t="shared" si="27"/>
        <v>0</v>
      </c>
      <c r="BO33" s="9">
        <f t="shared" si="27"/>
        <v>0</v>
      </c>
      <c r="BP33" s="9">
        <f t="shared" si="27"/>
        <v>0</v>
      </c>
      <c r="BQ33" s="9">
        <f t="shared" si="27"/>
        <v>0</v>
      </c>
    </row>
    <row r="34" spans="1:69" x14ac:dyDescent="0.25">
      <c r="A34" s="25">
        <f t="shared" si="26"/>
        <v>6</v>
      </c>
      <c r="B34" s="29">
        <f>'Amort Alloc'!F26</f>
        <v>7.9795268252155441E-3</v>
      </c>
      <c r="C34" s="30"/>
      <c r="D34" s="27">
        <f t="shared" si="23"/>
        <v>0.88221598057034634</v>
      </c>
      <c r="E34" s="13">
        <f t="shared" si="24"/>
        <v>4.0440780549344671E-3</v>
      </c>
      <c r="F34" s="14">
        <f>'Rates Extrap'!K18</f>
        <v>4.5839999999999995E-3</v>
      </c>
      <c r="G34" s="28">
        <v>1</v>
      </c>
      <c r="H34" s="13">
        <f t="shared" si="25"/>
        <v>0.88221598057034656</v>
      </c>
      <c r="J34" s="9">
        <f t="shared" si="21"/>
        <v>4.0440780549344671E-3</v>
      </c>
      <c r="K34" s="9">
        <f t="shared" si="27"/>
        <v>4.0440780549344671E-3</v>
      </c>
      <c r="L34" s="9">
        <f t="shared" si="27"/>
        <v>4.0440780549344671E-3</v>
      </c>
      <c r="M34" s="9">
        <f t="shared" si="27"/>
        <v>4.0440780549344671E-3</v>
      </c>
      <c r="N34" s="9">
        <f t="shared" si="27"/>
        <v>4.0440780549344671E-3</v>
      </c>
      <c r="O34" s="9">
        <f t="shared" si="27"/>
        <v>0.88626005862528079</v>
      </c>
      <c r="P34" s="9">
        <f t="shared" si="27"/>
        <v>0</v>
      </c>
      <c r="Q34" s="9">
        <f t="shared" si="27"/>
        <v>0</v>
      </c>
      <c r="R34" s="9">
        <f t="shared" si="27"/>
        <v>0</v>
      </c>
      <c r="S34" s="9">
        <f t="shared" si="27"/>
        <v>0</v>
      </c>
      <c r="T34" s="9">
        <f t="shared" si="27"/>
        <v>0</v>
      </c>
      <c r="U34" s="9">
        <f t="shared" si="27"/>
        <v>0</v>
      </c>
      <c r="V34" s="9">
        <f t="shared" si="27"/>
        <v>0</v>
      </c>
      <c r="W34" s="9">
        <f t="shared" si="27"/>
        <v>0</v>
      </c>
      <c r="X34" s="9">
        <f t="shared" si="27"/>
        <v>0</v>
      </c>
      <c r="Y34" s="9">
        <f t="shared" si="27"/>
        <v>0</v>
      </c>
      <c r="Z34" s="9">
        <f t="shared" si="27"/>
        <v>0</v>
      </c>
      <c r="AA34" s="9">
        <f t="shared" si="27"/>
        <v>0</v>
      </c>
      <c r="AB34" s="9">
        <f t="shared" si="27"/>
        <v>0</v>
      </c>
      <c r="AC34" s="9">
        <f t="shared" si="27"/>
        <v>0</v>
      </c>
      <c r="AD34" s="9">
        <f t="shared" si="27"/>
        <v>0</v>
      </c>
      <c r="AE34" s="9">
        <f t="shared" si="27"/>
        <v>0</v>
      </c>
      <c r="AF34" s="9">
        <f t="shared" si="27"/>
        <v>0</v>
      </c>
      <c r="AG34" s="9">
        <f t="shared" si="27"/>
        <v>0</v>
      </c>
      <c r="AH34" s="9">
        <f t="shared" si="27"/>
        <v>0</v>
      </c>
      <c r="AI34" s="9">
        <f t="shared" si="27"/>
        <v>0</v>
      </c>
      <c r="AJ34" s="9">
        <f t="shared" si="27"/>
        <v>0</v>
      </c>
      <c r="AK34" s="9">
        <f t="shared" si="27"/>
        <v>0</v>
      </c>
      <c r="AL34" s="9">
        <f t="shared" si="27"/>
        <v>0</v>
      </c>
      <c r="AM34" s="9">
        <f t="shared" si="27"/>
        <v>0</v>
      </c>
      <c r="AN34" s="9">
        <f t="shared" si="27"/>
        <v>0</v>
      </c>
      <c r="AO34" s="9">
        <f t="shared" si="27"/>
        <v>0</v>
      </c>
      <c r="AP34" s="9">
        <f t="shared" si="27"/>
        <v>0</v>
      </c>
      <c r="AQ34" s="9">
        <f t="shared" si="27"/>
        <v>0</v>
      </c>
      <c r="AR34" s="9">
        <f t="shared" si="27"/>
        <v>0</v>
      </c>
      <c r="AS34" s="9">
        <f t="shared" si="27"/>
        <v>0</v>
      </c>
      <c r="AT34" s="9">
        <f t="shared" si="27"/>
        <v>0</v>
      </c>
      <c r="AU34" s="9">
        <f t="shared" si="27"/>
        <v>0</v>
      </c>
      <c r="AV34" s="9">
        <f t="shared" si="27"/>
        <v>0</v>
      </c>
      <c r="AW34" s="9">
        <f t="shared" si="27"/>
        <v>0</v>
      </c>
      <c r="AX34" s="9">
        <f t="shared" si="27"/>
        <v>0</v>
      </c>
      <c r="AY34" s="9">
        <f t="shared" si="27"/>
        <v>0</v>
      </c>
      <c r="AZ34" s="9">
        <f t="shared" si="27"/>
        <v>0</v>
      </c>
      <c r="BA34" s="9">
        <f t="shared" si="27"/>
        <v>0</v>
      </c>
      <c r="BB34" s="9">
        <f t="shared" si="27"/>
        <v>0</v>
      </c>
      <c r="BC34" s="9">
        <f t="shared" si="27"/>
        <v>0</v>
      </c>
      <c r="BD34" s="9">
        <f t="shared" si="27"/>
        <v>0</v>
      </c>
      <c r="BE34" s="9">
        <f t="shared" si="27"/>
        <v>0</v>
      </c>
      <c r="BF34" s="9">
        <f t="shared" si="27"/>
        <v>0</v>
      </c>
      <c r="BG34" s="9">
        <f t="shared" si="27"/>
        <v>0</v>
      </c>
      <c r="BH34" s="9">
        <f t="shared" si="27"/>
        <v>0</v>
      </c>
      <c r="BI34" s="9">
        <f t="shared" si="27"/>
        <v>0</v>
      </c>
      <c r="BJ34" s="9">
        <f t="shared" si="27"/>
        <v>0</v>
      </c>
      <c r="BK34" s="9">
        <f t="shared" si="27"/>
        <v>0</v>
      </c>
      <c r="BL34" s="9">
        <f t="shared" si="27"/>
        <v>0</v>
      </c>
      <c r="BM34" s="9">
        <f t="shared" si="27"/>
        <v>0</v>
      </c>
      <c r="BN34" s="9">
        <f t="shared" si="27"/>
        <v>0</v>
      </c>
      <c r="BO34" s="9">
        <f t="shared" si="27"/>
        <v>0</v>
      </c>
      <c r="BP34" s="9">
        <f t="shared" si="27"/>
        <v>0</v>
      </c>
      <c r="BQ34" s="9">
        <f t="shared" si="27"/>
        <v>0</v>
      </c>
    </row>
    <row r="35" spans="1:69" x14ac:dyDescent="0.25">
      <c r="A35" s="25">
        <f t="shared" si="26"/>
        <v>7</v>
      </c>
      <c r="B35" s="29">
        <f>'Amort Alloc'!F27</f>
        <v>8.1989638129090284E-3</v>
      </c>
      <c r="C35" s="30"/>
      <c r="D35" s="27">
        <f t="shared" si="23"/>
        <v>0.90647692003603719</v>
      </c>
      <c r="E35" s="13">
        <f t="shared" si="24"/>
        <v>5.3192065667714665E-3</v>
      </c>
      <c r="F35" s="14">
        <f>'Rates Extrap'!K19</f>
        <v>5.868E-3</v>
      </c>
      <c r="G35" s="28">
        <v>1</v>
      </c>
      <c r="H35" s="13">
        <f t="shared" si="25"/>
        <v>0.9064769200360373</v>
      </c>
      <c r="J35" s="9">
        <f t="shared" si="21"/>
        <v>5.3192065667714665E-3</v>
      </c>
      <c r="K35" s="9">
        <f t="shared" si="27"/>
        <v>5.3192065667714665E-3</v>
      </c>
      <c r="L35" s="9">
        <f t="shared" si="27"/>
        <v>5.3192065667714665E-3</v>
      </c>
      <c r="M35" s="9">
        <f t="shared" si="27"/>
        <v>5.3192065667714665E-3</v>
      </c>
      <c r="N35" s="9">
        <f t="shared" si="27"/>
        <v>5.3192065667714665E-3</v>
      </c>
      <c r="O35" s="9">
        <f t="shared" si="27"/>
        <v>5.3192065667714665E-3</v>
      </c>
      <c r="P35" s="9">
        <f t="shared" si="27"/>
        <v>0.91179612660280862</v>
      </c>
      <c r="Q35" s="9">
        <f t="shared" si="27"/>
        <v>0</v>
      </c>
      <c r="R35" s="9">
        <f t="shared" si="27"/>
        <v>0</v>
      </c>
      <c r="S35" s="9">
        <f t="shared" si="27"/>
        <v>0</v>
      </c>
      <c r="T35" s="9">
        <f t="shared" si="27"/>
        <v>0</v>
      </c>
      <c r="U35" s="9">
        <f t="shared" si="27"/>
        <v>0</v>
      </c>
      <c r="V35" s="9">
        <f t="shared" si="27"/>
        <v>0</v>
      </c>
      <c r="W35" s="9">
        <f t="shared" si="27"/>
        <v>0</v>
      </c>
      <c r="X35" s="9">
        <f t="shared" si="27"/>
        <v>0</v>
      </c>
      <c r="Y35" s="9">
        <f t="shared" si="27"/>
        <v>0</v>
      </c>
      <c r="Z35" s="9">
        <f t="shared" si="27"/>
        <v>0</v>
      </c>
      <c r="AA35" s="9">
        <f t="shared" si="27"/>
        <v>0</v>
      </c>
      <c r="AB35" s="9">
        <f t="shared" si="27"/>
        <v>0</v>
      </c>
      <c r="AC35" s="9">
        <f t="shared" si="27"/>
        <v>0</v>
      </c>
      <c r="AD35" s="9">
        <f t="shared" si="27"/>
        <v>0</v>
      </c>
      <c r="AE35" s="9">
        <f t="shared" si="27"/>
        <v>0</v>
      </c>
      <c r="AF35" s="9">
        <f t="shared" si="27"/>
        <v>0</v>
      </c>
      <c r="AG35" s="9">
        <f t="shared" si="27"/>
        <v>0</v>
      </c>
      <c r="AH35" s="9">
        <f t="shared" si="27"/>
        <v>0</v>
      </c>
      <c r="AI35" s="9">
        <f t="shared" si="27"/>
        <v>0</v>
      </c>
      <c r="AJ35" s="9">
        <f t="shared" si="27"/>
        <v>0</v>
      </c>
      <c r="AK35" s="9">
        <f t="shared" si="27"/>
        <v>0</v>
      </c>
      <c r="AL35" s="9">
        <f t="shared" si="27"/>
        <v>0</v>
      </c>
      <c r="AM35" s="9">
        <f t="shared" si="27"/>
        <v>0</v>
      </c>
      <c r="AN35" s="9">
        <f t="shared" si="27"/>
        <v>0</v>
      </c>
      <c r="AO35" s="9">
        <f t="shared" si="27"/>
        <v>0</v>
      </c>
      <c r="AP35" s="9">
        <f t="shared" si="27"/>
        <v>0</v>
      </c>
      <c r="AQ35" s="9">
        <f t="shared" si="27"/>
        <v>0</v>
      </c>
      <c r="AR35" s="9">
        <f t="shared" si="27"/>
        <v>0</v>
      </c>
      <c r="AS35" s="9">
        <f t="shared" si="27"/>
        <v>0</v>
      </c>
      <c r="AT35" s="9">
        <f t="shared" si="27"/>
        <v>0</v>
      </c>
      <c r="AU35" s="9">
        <f t="shared" si="27"/>
        <v>0</v>
      </c>
      <c r="AV35" s="9">
        <f t="shared" si="27"/>
        <v>0</v>
      </c>
      <c r="AW35" s="9">
        <f t="shared" si="27"/>
        <v>0</v>
      </c>
      <c r="AX35" s="9">
        <f t="shared" si="27"/>
        <v>0</v>
      </c>
      <c r="AY35" s="9">
        <f t="shared" si="27"/>
        <v>0</v>
      </c>
      <c r="AZ35" s="9">
        <f t="shared" si="27"/>
        <v>0</v>
      </c>
      <c r="BA35" s="9">
        <f t="shared" si="27"/>
        <v>0</v>
      </c>
      <c r="BB35" s="9">
        <f t="shared" si="27"/>
        <v>0</v>
      </c>
      <c r="BC35" s="9">
        <f t="shared" si="27"/>
        <v>0</v>
      </c>
      <c r="BD35" s="9">
        <f t="shared" si="27"/>
        <v>0</v>
      </c>
      <c r="BE35" s="9">
        <f t="shared" si="27"/>
        <v>0</v>
      </c>
      <c r="BF35" s="9">
        <f t="shared" si="27"/>
        <v>0</v>
      </c>
      <c r="BG35" s="9">
        <f t="shared" si="27"/>
        <v>0</v>
      </c>
      <c r="BH35" s="9">
        <f t="shared" si="27"/>
        <v>0</v>
      </c>
      <c r="BI35" s="9">
        <f t="shared" si="27"/>
        <v>0</v>
      </c>
      <c r="BJ35" s="9">
        <f t="shared" si="27"/>
        <v>0</v>
      </c>
      <c r="BK35" s="9">
        <f t="shared" si="27"/>
        <v>0</v>
      </c>
      <c r="BL35" s="9">
        <f t="shared" si="27"/>
        <v>0</v>
      </c>
      <c r="BM35" s="9">
        <f t="shared" si="27"/>
        <v>0</v>
      </c>
      <c r="BN35" s="9">
        <f t="shared" si="27"/>
        <v>0</v>
      </c>
      <c r="BO35" s="9">
        <f t="shared" si="27"/>
        <v>0</v>
      </c>
      <c r="BP35" s="9">
        <f t="shared" si="27"/>
        <v>0</v>
      </c>
      <c r="BQ35" s="9">
        <f t="shared" si="27"/>
        <v>0</v>
      </c>
    </row>
    <row r="36" spans="1:69" x14ac:dyDescent="0.25">
      <c r="A36" s="25">
        <f t="shared" si="26"/>
        <v>8</v>
      </c>
      <c r="B36" s="29">
        <f>'Amort Alloc'!F28</f>
        <v>8.4244353177639654E-3</v>
      </c>
      <c r="C36" s="30"/>
      <c r="D36" s="27">
        <f t="shared" si="23"/>
        <v>0.93140503533702146</v>
      </c>
      <c r="E36" s="13">
        <f t="shared" si="24"/>
        <v>6.8737691607872178E-3</v>
      </c>
      <c r="F36" s="14">
        <f>'Rates Extrap'!K20</f>
        <v>7.3799999999999994E-3</v>
      </c>
      <c r="G36" s="28">
        <v>1</v>
      </c>
      <c r="H36" s="13">
        <f t="shared" si="25"/>
        <v>0.93140503533702179</v>
      </c>
      <c r="J36" s="9">
        <f t="shared" si="21"/>
        <v>6.8737691607872178E-3</v>
      </c>
      <c r="K36" s="9">
        <f t="shared" si="27"/>
        <v>6.8737691607872178E-3</v>
      </c>
      <c r="L36" s="9">
        <f t="shared" si="27"/>
        <v>6.8737691607872178E-3</v>
      </c>
      <c r="M36" s="9">
        <f t="shared" si="27"/>
        <v>6.8737691607872178E-3</v>
      </c>
      <c r="N36" s="9">
        <f t="shared" si="27"/>
        <v>6.8737691607872178E-3</v>
      </c>
      <c r="O36" s="9">
        <f t="shared" si="27"/>
        <v>6.8737691607872178E-3</v>
      </c>
      <c r="P36" s="9">
        <f t="shared" si="27"/>
        <v>6.8737691607872178E-3</v>
      </c>
      <c r="Q36" s="9">
        <f t="shared" si="27"/>
        <v>0.93827880449780865</v>
      </c>
      <c r="R36" s="9">
        <f t="shared" si="27"/>
        <v>0</v>
      </c>
      <c r="S36" s="9">
        <f t="shared" si="27"/>
        <v>0</v>
      </c>
      <c r="T36" s="9">
        <f t="shared" si="27"/>
        <v>0</v>
      </c>
      <c r="U36" s="9">
        <f t="shared" si="27"/>
        <v>0</v>
      </c>
      <c r="V36" s="9">
        <f t="shared" si="27"/>
        <v>0</v>
      </c>
      <c r="W36" s="9">
        <f t="shared" si="27"/>
        <v>0</v>
      </c>
      <c r="X36" s="9">
        <f t="shared" si="27"/>
        <v>0</v>
      </c>
      <c r="Y36" s="9">
        <f t="shared" si="27"/>
        <v>0</v>
      </c>
      <c r="Z36" s="9">
        <f t="shared" si="27"/>
        <v>0</v>
      </c>
      <c r="AA36" s="9">
        <f t="shared" si="27"/>
        <v>0</v>
      </c>
      <c r="AB36" s="9">
        <f t="shared" si="27"/>
        <v>0</v>
      </c>
      <c r="AC36" s="9">
        <f t="shared" si="27"/>
        <v>0</v>
      </c>
      <c r="AD36" s="9">
        <f t="shared" si="27"/>
        <v>0</v>
      </c>
      <c r="AE36" s="9">
        <f t="shared" si="27"/>
        <v>0</v>
      </c>
      <c r="AF36" s="9">
        <f t="shared" si="27"/>
        <v>0</v>
      </c>
      <c r="AG36" s="9">
        <f t="shared" si="27"/>
        <v>0</v>
      </c>
      <c r="AH36" s="9">
        <f t="shared" si="27"/>
        <v>0</v>
      </c>
      <c r="AI36" s="9">
        <f t="shared" si="27"/>
        <v>0</v>
      </c>
      <c r="AJ36" s="9">
        <f t="shared" si="27"/>
        <v>0</v>
      </c>
      <c r="AK36" s="9">
        <f t="shared" si="27"/>
        <v>0</v>
      </c>
      <c r="AL36" s="9">
        <f t="shared" si="27"/>
        <v>0</v>
      </c>
      <c r="AM36" s="9">
        <f t="shared" si="27"/>
        <v>0</v>
      </c>
      <c r="AN36" s="9">
        <f t="shared" si="27"/>
        <v>0</v>
      </c>
      <c r="AO36" s="9">
        <f t="shared" si="27"/>
        <v>0</v>
      </c>
      <c r="AP36" s="9">
        <f t="shared" si="27"/>
        <v>0</v>
      </c>
      <c r="AQ36" s="9">
        <f t="shared" si="27"/>
        <v>0</v>
      </c>
      <c r="AR36" s="9">
        <f t="shared" si="27"/>
        <v>0</v>
      </c>
      <c r="AS36" s="9">
        <f t="shared" si="27"/>
        <v>0</v>
      </c>
      <c r="AT36" s="9">
        <f t="shared" si="27"/>
        <v>0</v>
      </c>
      <c r="AU36" s="9">
        <f t="shared" si="27"/>
        <v>0</v>
      </c>
      <c r="AV36" s="9">
        <f t="shared" si="27"/>
        <v>0</v>
      </c>
      <c r="AW36" s="9">
        <f t="shared" si="27"/>
        <v>0</v>
      </c>
      <c r="AX36" s="9">
        <f t="shared" si="27"/>
        <v>0</v>
      </c>
      <c r="AY36" s="9">
        <f t="shared" si="27"/>
        <v>0</v>
      </c>
      <c r="AZ36" s="9">
        <f t="shared" si="27"/>
        <v>0</v>
      </c>
      <c r="BA36" s="9">
        <f t="shared" si="27"/>
        <v>0</v>
      </c>
      <c r="BB36" s="9">
        <f t="shared" si="27"/>
        <v>0</v>
      </c>
      <c r="BC36" s="9">
        <f t="shared" si="27"/>
        <v>0</v>
      </c>
      <c r="BD36" s="9">
        <f t="shared" si="27"/>
        <v>0</v>
      </c>
      <c r="BE36" s="9">
        <f t="shared" si="27"/>
        <v>0</v>
      </c>
      <c r="BF36" s="9">
        <f t="shared" si="27"/>
        <v>0</v>
      </c>
      <c r="BG36" s="9">
        <f t="shared" si="27"/>
        <v>0</v>
      </c>
      <c r="BH36" s="9">
        <f t="shared" si="27"/>
        <v>0</v>
      </c>
      <c r="BI36" s="9">
        <f t="shared" si="27"/>
        <v>0</v>
      </c>
      <c r="BJ36" s="9">
        <f t="shared" si="27"/>
        <v>0</v>
      </c>
      <c r="BK36" s="9">
        <f t="shared" si="27"/>
        <v>0</v>
      </c>
      <c r="BL36" s="9">
        <f t="shared" si="27"/>
        <v>0</v>
      </c>
      <c r="BM36" s="9">
        <f t="shared" si="27"/>
        <v>0</v>
      </c>
      <c r="BN36" s="9">
        <f t="shared" si="27"/>
        <v>0</v>
      </c>
      <c r="BO36" s="9">
        <f t="shared" si="27"/>
        <v>0</v>
      </c>
      <c r="BP36" s="9">
        <f t="shared" si="27"/>
        <v>0</v>
      </c>
      <c r="BQ36" s="9">
        <f t="shared" si="27"/>
        <v>0</v>
      </c>
    </row>
    <row r="37" spans="1:69" x14ac:dyDescent="0.25">
      <c r="A37" s="25">
        <f t="shared" si="26"/>
        <v>9</v>
      </c>
      <c r="B37" s="29">
        <f>'Amort Alloc'!F29</f>
        <v>8.6561072890025056E-3</v>
      </c>
      <c r="C37" s="30"/>
      <c r="D37" s="27">
        <f t="shared" si="23"/>
        <v>0.95701867380879291</v>
      </c>
      <c r="E37" s="13">
        <f t="shared" si="24"/>
        <v>8.3145782380507922E-3</v>
      </c>
      <c r="F37" s="14">
        <f>'Rates Extrap'!K21</f>
        <v>8.6879999999999995E-3</v>
      </c>
      <c r="G37" s="28">
        <v>1</v>
      </c>
      <c r="H37" s="13">
        <f t="shared" si="25"/>
        <v>0.95701867380879246</v>
      </c>
      <c r="J37" s="9">
        <f t="shared" si="21"/>
        <v>8.3145782380507922E-3</v>
      </c>
      <c r="K37" s="9">
        <f t="shared" si="27"/>
        <v>8.3145782380507922E-3</v>
      </c>
      <c r="L37" s="9">
        <f t="shared" si="27"/>
        <v>8.3145782380507922E-3</v>
      </c>
      <c r="M37" s="9">
        <f t="shared" si="27"/>
        <v>8.3145782380507922E-3</v>
      </c>
      <c r="N37" s="9">
        <f t="shared" si="27"/>
        <v>8.3145782380507922E-3</v>
      </c>
      <c r="O37" s="9">
        <f t="shared" si="27"/>
        <v>8.3145782380507922E-3</v>
      </c>
      <c r="P37" s="9">
        <f t="shared" si="27"/>
        <v>8.3145782380507922E-3</v>
      </c>
      <c r="Q37" s="9">
        <f t="shared" si="27"/>
        <v>8.3145782380507922E-3</v>
      </c>
      <c r="R37" s="9">
        <f t="shared" si="27"/>
        <v>0.96533325204684373</v>
      </c>
      <c r="S37" s="9">
        <f t="shared" si="27"/>
        <v>0</v>
      </c>
      <c r="T37" s="9">
        <f t="shared" si="27"/>
        <v>0</v>
      </c>
      <c r="U37" s="9">
        <f t="shared" si="27"/>
        <v>0</v>
      </c>
      <c r="V37" s="9">
        <f t="shared" si="27"/>
        <v>0</v>
      </c>
      <c r="W37" s="9">
        <f t="shared" si="27"/>
        <v>0</v>
      </c>
      <c r="X37" s="9">
        <f t="shared" si="27"/>
        <v>0</v>
      </c>
      <c r="Y37" s="9">
        <f t="shared" si="27"/>
        <v>0</v>
      </c>
      <c r="Z37" s="9">
        <f t="shared" si="27"/>
        <v>0</v>
      </c>
      <c r="AA37" s="9">
        <f t="shared" si="27"/>
        <v>0</v>
      </c>
      <c r="AB37" s="9">
        <f t="shared" si="27"/>
        <v>0</v>
      </c>
      <c r="AC37" s="9">
        <f t="shared" si="27"/>
        <v>0</v>
      </c>
      <c r="AD37" s="9">
        <f t="shared" si="27"/>
        <v>0</v>
      </c>
      <c r="AE37" s="9">
        <f t="shared" si="27"/>
        <v>0</v>
      </c>
      <c r="AF37" s="9">
        <f t="shared" si="27"/>
        <v>0</v>
      </c>
      <c r="AG37" s="9">
        <f t="shared" si="27"/>
        <v>0</v>
      </c>
      <c r="AH37" s="9">
        <f t="shared" si="27"/>
        <v>0</v>
      </c>
      <c r="AI37" s="9">
        <f t="shared" si="27"/>
        <v>0</v>
      </c>
      <c r="AJ37" s="9">
        <f t="shared" si="27"/>
        <v>0</v>
      </c>
      <c r="AK37" s="9">
        <f t="shared" si="27"/>
        <v>0</v>
      </c>
      <c r="AL37" s="9">
        <f t="shared" si="27"/>
        <v>0</v>
      </c>
      <c r="AM37" s="9">
        <f t="shared" si="27"/>
        <v>0</v>
      </c>
      <c r="AN37" s="9">
        <f t="shared" si="27"/>
        <v>0</v>
      </c>
      <c r="AO37" s="9">
        <f t="shared" si="27"/>
        <v>0</v>
      </c>
      <c r="AP37" s="9">
        <f t="shared" si="27"/>
        <v>0</v>
      </c>
      <c r="AQ37" s="9">
        <f t="shared" si="27"/>
        <v>0</v>
      </c>
      <c r="AR37" s="9">
        <f t="shared" si="27"/>
        <v>0</v>
      </c>
      <c r="AS37" s="9">
        <f t="shared" si="27"/>
        <v>0</v>
      </c>
      <c r="AT37" s="9">
        <f t="shared" si="27"/>
        <v>0</v>
      </c>
      <c r="AU37" s="9">
        <f t="shared" si="27"/>
        <v>0</v>
      </c>
      <c r="AV37" s="9">
        <f t="shared" si="27"/>
        <v>0</v>
      </c>
      <c r="AW37" s="9">
        <f t="shared" si="27"/>
        <v>0</v>
      </c>
      <c r="AX37" s="9">
        <f t="shared" si="27"/>
        <v>0</v>
      </c>
      <c r="AY37" s="9">
        <f t="shared" si="27"/>
        <v>0</v>
      </c>
      <c r="AZ37" s="9">
        <f t="shared" si="27"/>
        <v>0</v>
      </c>
      <c r="BA37" s="9">
        <f t="shared" si="27"/>
        <v>0</v>
      </c>
      <c r="BB37" s="9">
        <f t="shared" si="27"/>
        <v>0</v>
      </c>
      <c r="BC37" s="9">
        <f t="shared" si="27"/>
        <v>0</v>
      </c>
      <c r="BD37" s="9">
        <f t="shared" si="27"/>
        <v>0</v>
      </c>
      <c r="BE37" s="9">
        <f t="shared" si="27"/>
        <v>0</v>
      </c>
      <c r="BF37" s="9">
        <f t="shared" si="27"/>
        <v>0</v>
      </c>
      <c r="BG37" s="9">
        <f t="shared" si="27"/>
        <v>0</v>
      </c>
      <c r="BH37" s="9">
        <f t="shared" si="27"/>
        <v>0</v>
      </c>
      <c r="BI37" s="9">
        <f t="shared" si="27"/>
        <v>0</v>
      </c>
      <c r="BJ37" s="9">
        <f t="shared" si="27"/>
        <v>0</v>
      </c>
      <c r="BK37" s="9">
        <f t="shared" si="27"/>
        <v>0</v>
      </c>
      <c r="BL37" s="9">
        <f t="shared" ref="K37:BQ42" si="28">IF($A37&gt;=BL$27,$E37,0)+IF($A37=BL$27,$D37,0)</f>
        <v>0</v>
      </c>
      <c r="BM37" s="9">
        <f t="shared" si="28"/>
        <v>0</v>
      </c>
      <c r="BN37" s="9">
        <f t="shared" si="28"/>
        <v>0</v>
      </c>
      <c r="BO37" s="9">
        <f t="shared" si="28"/>
        <v>0</v>
      </c>
      <c r="BP37" s="9">
        <f t="shared" si="28"/>
        <v>0</v>
      </c>
      <c r="BQ37" s="9">
        <f t="shared" si="28"/>
        <v>0</v>
      </c>
    </row>
    <row r="38" spans="1:69" x14ac:dyDescent="0.25">
      <c r="A38" s="25">
        <f t="shared" si="26"/>
        <v>10</v>
      </c>
      <c r="B38" s="29">
        <f>'Amort Alloc'!F30</f>
        <v>8.8941502394500552E-3</v>
      </c>
      <c r="C38" s="30"/>
      <c r="D38" s="27">
        <f t="shared" si="23"/>
        <v>0.98333668733853263</v>
      </c>
      <c r="E38" s="13">
        <f t="shared" si="24"/>
        <v>9.4990323996902246E-3</v>
      </c>
      <c r="F38" s="14">
        <f>'Rates Extrap'!K22</f>
        <v>9.6600000000000002E-3</v>
      </c>
      <c r="G38" s="28">
        <v>1</v>
      </c>
      <c r="H38" s="13">
        <f t="shared" si="25"/>
        <v>0.98333668733853252</v>
      </c>
      <c r="J38" s="9">
        <f t="shared" si="21"/>
        <v>9.4990323996902246E-3</v>
      </c>
      <c r="K38" s="9">
        <f t="shared" si="28"/>
        <v>9.4990323996902246E-3</v>
      </c>
      <c r="L38" s="9">
        <f t="shared" si="28"/>
        <v>9.4990323996902246E-3</v>
      </c>
      <c r="M38" s="9">
        <f t="shared" si="28"/>
        <v>9.4990323996902246E-3</v>
      </c>
      <c r="N38" s="9">
        <f t="shared" si="28"/>
        <v>9.4990323996902246E-3</v>
      </c>
      <c r="O38" s="9">
        <f t="shared" si="28"/>
        <v>9.4990323996902246E-3</v>
      </c>
      <c r="P38" s="9">
        <f t="shared" si="28"/>
        <v>9.4990323996902246E-3</v>
      </c>
      <c r="Q38" s="9">
        <f t="shared" si="28"/>
        <v>9.4990323996902246E-3</v>
      </c>
      <c r="R38" s="9">
        <f t="shared" si="28"/>
        <v>9.4990323996902246E-3</v>
      </c>
      <c r="S38" s="9">
        <f t="shared" si="28"/>
        <v>0.99283571973822282</v>
      </c>
      <c r="T38" s="9">
        <f t="shared" si="28"/>
        <v>0</v>
      </c>
      <c r="U38" s="9">
        <f t="shared" si="28"/>
        <v>0</v>
      </c>
      <c r="V38" s="9">
        <f t="shared" si="28"/>
        <v>0</v>
      </c>
      <c r="W38" s="9">
        <f t="shared" si="28"/>
        <v>0</v>
      </c>
      <c r="X38" s="9">
        <f t="shared" si="28"/>
        <v>0</v>
      </c>
      <c r="Y38" s="9">
        <f t="shared" si="28"/>
        <v>0</v>
      </c>
      <c r="Z38" s="9">
        <f t="shared" si="28"/>
        <v>0</v>
      </c>
      <c r="AA38" s="9">
        <f t="shared" si="28"/>
        <v>0</v>
      </c>
      <c r="AB38" s="9">
        <f t="shared" si="28"/>
        <v>0</v>
      </c>
      <c r="AC38" s="9">
        <f t="shared" si="28"/>
        <v>0</v>
      </c>
      <c r="AD38" s="9">
        <f t="shared" si="28"/>
        <v>0</v>
      </c>
      <c r="AE38" s="9">
        <f t="shared" si="28"/>
        <v>0</v>
      </c>
      <c r="AF38" s="9">
        <f t="shared" si="28"/>
        <v>0</v>
      </c>
      <c r="AG38" s="9">
        <f t="shared" si="28"/>
        <v>0</v>
      </c>
      <c r="AH38" s="9">
        <f t="shared" si="28"/>
        <v>0</v>
      </c>
      <c r="AI38" s="9">
        <f t="shared" si="28"/>
        <v>0</v>
      </c>
      <c r="AJ38" s="9">
        <f t="shared" si="28"/>
        <v>0</v>
      </c>
      <c r="AK38" s="9">
        <f t="shared" si="28"/>
        <v>0</v>
      </c>
      <c r="AL38" s="9">
        <f t="shared" si="28"/>
        <v>0</v>
      </c>
      <c r="AM38" s="9">
        <f t="shared" si="28"/>
        <v>0</v>
      </c>
      <c r="AN38" s="9">
        <f t="shared" si="28"/>
        <v>0</v>
      </c>
      <c r="AO38" s="9">
        <f t="shared" si="28"/>
        <v>0</v>
      </c>
      <c r="AP38" s="9">
        <f t="shared" si="28"/>
        <v>0</v>
      </c>
      <c r="AQ38" s="9">
        <f t="shared" si="28"/>
        <v>0</v>
      </c>
      <c r="AR38" s="9">
        <f t="shared" si="28"/>
        <v>0</v>
      </c>
      <c r="AS38" s="9">
        <f t="shared" si="28"/>
        <v>0</v>
      </c>
      <c r="AT38" s="9">
        <f t="shared" si="28"/>
        <v>0</v>
      </c>
      <c r="AU38" s="9">
        <f t="shared" si="28"/>
        <v>0</v>
      </c>
      <c r="AV38" s="9">
        <f t="shared" si="28"/>
        <v>0</v>
      </c>
      <c r="AW38" s="9">
        <f t="shared" si="28"/>
        <v>0</v>
      </c>
      <c r="AX38" s="9">
        <f t="shared" si="28"/>
        <v>0</v>
      </c>
      <c r="AY38" s="9">
        <f t="shared" si="28"/>
        <v>0</v>
      </c>
      <c r="AZ38" s="9">
        <f t="shared" si="28"/>
        <v>0</v>
      </c>
      <c r="BA38" s="9">
        <f t="shared" si="28"/>
        <v>0</v>
      </c>
      <c r="BB38" s="9">
        <f t="shared" si="28"/>
        <v>0</v>
      </c>
      <c r="BC38" s="9">
        <f t="shared" si="28"/>
        <v>0</v>
      </c>
      <c r="BD38" s="9">
        <f t="shared" si="28"/>
        <v>0</v>
      </c>
      <c r="BE38" s="9">
        <f t="shared" si="28"/>
        <v>0</v>
      </c>
      <c r="BF38" s="9">
        <f t="shared" si="28"/>
        <v>0</v>
      </c>
      <c r="BG38" s="9">
        <f t="shared" si="28"/>
        <v>0</v>
      </c>
      <c r="BH38" s="9">
        <f t="shared" si="28"/>
        <v>0</v>
      </c>
      <c r="BI38" s="9">
        <f t="shared" si="28"/>
        <v>0</v>
      </c>
      <c r="BJ38" s="9">
        <f t="shared" si="28"/>
        <v>0</v>
      </c>
      <c r="BK38" s="9">
        <f t="shared" si="28"/>
        <v>0</v>
      </c>
      <c r="BL38" s="9">
        <f t="shared" si="28"/>
        <v>0</v>
      </c>
      <c r="BM38" s="9">
        <f t="shared" si="28"/>
        <v>0</v>
      </c>
      <c r="BN38" s="9">
        <f t="shared" si="28"/>
        <v>0</v>
      </c>
      <c r="BO38" s="9">
        <f t="shared" si="28"/>
        <v>0</v>
      </c>
      <c r="BP38" s="9">
        <f t="shared" si="28"/>
        <v>0</v>
      </c>
      <c r="BQ38" s="9">
        <f t="shared" si="28"/>
        <v>0</v>
      </c>
    </row>
    <row r="39" spans="1:69" x14ac:dyDescent="0.25">
      <c r="A39" s="25">
        <f t="shared" si="26"/>
        <v>11</v>
      </c>
      <c r="B39" s="29">
        <f>'Amort Alloc'!F31</f>
        <v>9.138739371035029E-3</v>
      </c>
      <c r="C39" s="30"/>
      <c r="D39" s="27">
        <f t="shared" si="23"/>
        <v>1.0103784462403531</v>
      </c>
      <c r="E39" s="13">
        <f t="shared" si="24"/>
        <v>1.0766592723137203E-2</v>
      </c>
      <c r="F39" s="14">
        <f>'Rates Extrap'!K23</f>
        <v>1.0656000000000001E-2</v>
      </c>
      <c r="G39" s="28">
        <v>1</v>
      </c>
      <c r="H39" s="13">
        <f t="shared" si="25"/>
        <v>1.0103784462403533</v>
      </c>
      <c r="J39" s="9">
        <f t="shared" si="21"/>
        <v>1.0766592723137203E-2</v>
      </c>
      <c r="K39" s="9">
        <f t="shared" si="28"/>
        <v>1.0766592723137203E-2</v>
      </c>
      <c r="L39" s="9">
        <f t="shared" si="28"/>
        <v>1.0766592723137203E-2</v>
      </c>
      <c r="M39" s="9">
        <f t="shared" si="28"/>
        <v>1.0766592723137203E-2</v>
      </c>
      <c r="N39" s="9">
        <f t="shared" si="28"/>
        <v>1.0766592723137203E-2</v>
      </c>
      <c r="O39" s="9">
        <f t="shared" si="28"/>
        <v>1.0766592723137203E-2</v>
      </c>
      <c r="P39" s="9">
        <f t="shared" si="28"/>
        <v>1.0766592723137203E-2</v>
      </c>
      <c r="Q39" s="9">
        <f t="shared" si="28"/>
        <v>1.0766592723137203E-2</v>
      </c>
      <c r="R39" s="9">
        <f t="shared" si="28"/>
        <v>1.0766592723137203E-2</v>
      </c>
      <c r="S39" s="9">
        <f t="shared" si="28"/>
        <v>1.0766592723137203E-2</v>
      </c>
      <c r="T39" s="9">
        <f t="shared" si="28"/>
        <v>1.0211450389634904</v>
      </c>
      <c r="U39" s="9">
        <f t="shared" si="28"/>
        <v>0</v>
      </c>
      <c r="V39" s="9">
        <f t="shared" si="28"/>
        <v>0</v>
      </c>
      <c r="W39" s="9">
        <f t="shared" si="28"/>
        <v>0</v>
      </c>
      <c r="X39" s="9">
        <f t="shared" si="28"/>
        <v>0</v>
      </c>
      <c r="Y39" s="9">
        <f t="shared" si="28"/>
        <v>0</v>
      </c>
      <c r="Z39" s="9">
        <f t="shared" si="28"/>
        <v>0</v>
      </c>
      <c r="AA39" s="9">
        <f t="shared" si="28"/>
        <v>0</v>
      </c>
      <c r="AB39" s="9">
        <f t="shared" si="28"/>
        <v>0</v>
      </c>
      <c r="AC39" s="9">
        <f t="shared" si="28"/>
        <v>0</v>
      </c>
      <c r="AD39" s="9">
        <f t="shared" si="28"/>
        <v>0</v>
      </c>
      <c r="AE39" s="9">
        <f t="shared" si="28"/>
        <v>0</v>
      </c>
      <c r="AF39" s="9">
        <f t="shared" si="28"/>
        <v>0</v>
      </c>
      <c r="AG39" s="9">
        <f t="shared" si="28"/>
        <v>0</v>
      </c>
      <c r="AH39" s="9">
        <f t="shared" si="28"/>
        <v>0</v>
      </c>
      <c r="AI39" s="9">
        <f t="shared" si="28"/>
        <v>0</v>
      </c>
      <c r="AJ39" s="9">
        <f t="shared" si="28"/>
        <v>0</v>
      </c>
      <c r="AK39" s="9">
        <f t="shared" si="28"/>
        <v>0</v>
      </c>
      <c r="AL39" s="9">
        <f t="shared" si="28"/>
        <v>0</v>
      </c>
      <c r="AM39" s="9">
        <f t="shared" si="28"/>
        <v>0</v>
      </c>
      <c r="AN39" s="9">
        <f t="shared" si="28"/>
        <v>0</v>
      </c>
      <c r="AO39" s="9">
        <f t="shared" si="28"/>
        <v>0</v>
      </c>
      <c r="AP39" s="9">
        <f t="shared" si="28"/>
        <v>0</v>
      </c>
      <c r="AQ39" s="9">
        <f t="shared" si="28"/>
        <v>0</v>
      </c>
      <c r="AR39" s="9">
        <f t="shared" si="28"/>
        <v>0</v>
      </c>
      <c r="AS39" s="9">
        <f t="shared" si="28"/>
        <v>0</v>
      </c>
      <c r="AT39" s="9">
        <f t="shared" si="28"/>
        <v>0</v>
      </c>
      <c r="AU39" s="9">
        <f t="shared" si="28"/>
        <v>0</v>
      </c>
      <c r="AV39" s="9">
        <f t="shared" si="28"/>
        <v>0</v>
      </c>
      <c r="AW39" s="9">
        <f t="shared" si="28"/>
        <v>0</v>
      </c>
      <c r="AX39" s="9">
        <f t="shared" si="28"/>
        <v>0</v>
      </c>
      <c r="AY39" s="9">
        <f t="shared" si="28"/>
        <v>0</v>
      </c>
      <c r="AZ39" s="9">
        <f t="shared" si="28"/>
        <v>0</v>
      </c>
      <c r="BA39" s="9">
        <f t="shared" si="28"/>
        <v>0</v>
      </c>
      <c r="BB39" s="9">
        <f t="shared" si="28"/>
        <v>0</v>
      </c>
      <c r="BC39" s="9">
        <f t="shared" si="28"/>
        <v>0</v>
      </c>
      <c r="BD39" s="9">
        <f t="shared" si="28"/>
        <v>0</v>
      </c>
      <c r="BE39" s="9">
        <f t="shared" si="28"/>
        <v>0</v>
      </c>
      <c r="BF39" s="9">
        <f t="shared" si="28"/>
        <v>0</v>
      </c>
      <c r="BG39" s="9">
        <f t="shared" si="28"/>
        <v>0</v>
      </c>
      <c r="BH39" s="9">
        <f t="shared" si="28"/>
        <v>0</v>
      </c>
      <c r="BI39" s="9">
        <f t="shared" si="28"/>
        <v>0</v>
      </c>
      <c r="BJ39" s="9">
        <f t="shared" si="28"/>
        <v>0</v>
      </c>
      <c r="BK39" s="9">
        <f t="shared" si="28"/>
        <v>0</v>
      </c>
      <c r="BL39" s="9">
        <f t="shared" si="28"/>
        <v>0</v>
      </c>
      <c r="BM39" s="9">
        <f t="shared" si="28"/>
        <v>0</v>
      </c>
      <c r="BN39" s="9">
        <f t="shared" si="28"/>
        <v>0</v>
      </c>
      <c r="BO39" s="9">
        <f t="shared" si="28"/>
        <v>0</v>
      </c>
      <c r="BP39" s="9">
        <f t="shared" si="28"/>
        <v>0</v>
      </c>
      <c r="BQ39" s="9">
        <f t="shared" si="28"/>
        <v>0</v>
      </c>
    </row>
    <row r="40" spans="1:69" x14ac:dyDescent="0.25">
      <c r="A40" s="25">
        <f t="shared" si="26"/>
        <v>12</v>
      </c>
      <c r="B40" s="29">
        <f>'Amort Alloc'!F32</f>
        <v>9.3900547037384288E-3</v>
      </c>
      <c r="C40" s="30"/>
      <c r="D40" s="27">
        <f t="shared" si="23"/>
        <v>1.0381638535119557</v>
      </c>
      <c r="E40" s="13">
        <f t="shared" si="24"/>
        <v>1.2021937423668447E-2</v>
      </c>
      <c r="F40" s="14">
        <f>'Rates Extrap'!K24</f>
        <v>1.158E-2</v>
      </c>
      <c r="G40" s="28">
        <v>1</v>
      </c>
      <c r="H40" s="13">
        <f t="shared" si="25"/>
        <v>1.0381638535119564</v>
      </c>
      <c r="J40" s="9">
        <f t="shared" si="21"/>
        <v>1.2021937423668447E-2</v>
      </c>
      <c r="K40" s="9">
        <f t="shared" si="28"/>
        <v>1.2021937423668447E-2</v>
      </c>
      <c r="L40" s="9">
        <f t="shared" si="28"/>
        <v>1.2021937423668447E-2</v>
      </c>
      <c r="M40" s="9">
        <f t="shared" si="28"/>
        <v>1.2021937423668447E-2</v>
      </c>
      <c r="N40" s="9">
        <f t="shared" si="28"/>
        <v>1.2021937423668447E-2</v>
      </c>
      <c r="O40" s="9">
        <f t="shared" si="28"/>
        <v>1.2021937423668447E-2</v>
      </c>
      <c r="P40" s="9">
        <f t="shared" si="28"/>
        <v>1.2021937423668447E-2</v>
      </c>
      <c r="Q40" s="9">
        <f t="shared" si="28"/>
        <v>1.2021937423668447E-2</v>
      </c>
      <c r="R40" s="9">
        <f t="shared" si="28"/>
        <v>1.2021937423668447E-2</v>
      </c>
      <c r="S40" s="9">
        <f t="shared" si="28"/>
        <v>1.2021937423668447E-2</v>
      </c>
      <c r="T40" s="9">
        <f t="shared" si="28"/>
        <v>1.2021937423668447E-2</v>
      </c>
      <c r="U40" s="9">
        <f t="shared" si="28"/>
        <v>1.0501857909356243</v>
      </c>
      <c r="V40" s="9">
        <f t="shared" si="28"/>
        <v>0</v>
      </c>
      <c r="W40" s="9">
        <f t="shared" si="28"/>
        <v>0</v>
      </c>
      <c r="X40" s="9">
        <f t="shared" si="28"/>
        <v>0</v>
      </c>
      <c r="Y40" s="9">
        <f t="shared" si="28"/>
        <v>0</v>
      </c>
      <c r="Z40" s="9">
        <f t="shared" si="28"/>
        <v>0</v>
      </c>
      <c r="AA40" s="9">
        <f t="shared" si="28"/>
        <v>0</v>
      </c>
      <c r="AB40" s="9">
        <f t="shared" si="28"/>
        <v>0</v>
      </c>
      <c r="AC40" s="9">
        <f t="shared" si="28"/>
        <v>0</v>
      </c>
      <c r="AD40" s="9">
        <f t="shared" si="28"/>
        <v>0</v>
      </c>
      <c r="AE40" s="9">
        <f t="shared" si="28"/>
        <v>0</v>
      </c>
      <c r="AF40" s="9">
        <f t="shared" si="28"/>
        <v>0</v>
      </c>
      <c r="AG40" s="9">
        <f t="shared" si="28"/>
        <v>0</v>
      </c>
      <c r="AH40" s="9">
        <f t="shared" si="28"/>
        <v>0</v>
      </c>
      <c r="AI40" s="9">
        <f t="shared" si="28"/>
        <v>0</v>
      </c>
      <c r="AJ40" s="9">
        <f t="shared" si="28"/>
        <v>0</v>
      </c>
      <c r="AK40" s="9">
        <f t="shared" si="28"/>
        <v>0</v>
      </c>
      <c r="AL40" s="9">
        <f t="shared" si="28"/>
        <v>0</v>
      </c>
      <c r="AM40" s="9">
        <f t="shared" si="28"/>
        <v>0</v>
      </c>
      <c r="AN40" s="9">
        <f t="shared" si="28"/>
        <v>0</v>
      </c>
      <c r="AO40" s="9">
        <f t="shared" si="28"/>
        <v>0</v>
      </c>
      <c r="AP40" s="9">
        <f t="shared" si="28"/>
        <v>0</v>
      </c>
      <c r="AQ40" s="9">
        <f t="shared" si="28"/>
        <v>0</v>
      </c>
      <c r="AR40" s="9">
        <f t="shared" si="28"/>
        <v>0</v>
      </c>
      <c r="AS40" s="9">
        <f t="shared" si="28"/>
        <v>0</v>
      </c>
      <c r="AT40" s="9">
        <f t="shared" si="28"/>
        <v>0</v>
      </c>
      <c r="AU40" s="9">
        <f t="shared" si="28"/>
        <v>0</v>
      </c>
      <c r="AV40" s="9">
        <f t="shared" si="28"/>
        <v>0</v>
      </c>
      <c r="AW40" s="9">
        <f t="shared" si="28"/>
        <v>0</v>
      </c>
      <c r="AX40" s="9">
        <f t="shared" si="28"/>
        <v>0</v>
      </c>
      <c r="AY40" s="9">
        <f t="shared" si="28"/>
        <v>0</v>
      </c>
      <c r="AZ40" s="9">
        <f t="shared" si="28"/>
        <v>0</v>
      </c>
      <c r="BA40" s="9">
        <f t="shared" si="28"/>
        <v>0</v>
      </c>
      <c r="BB40" s="9">
        <f t="shared" si="28"/>
        <v>0</v>
      </c>
      <c r="BC40" s="9">
        <f t="shared" si="28"/>
        <v>0</v>
      </c>
      <c r="BD40" s="9">
        <f t="shared" si="28"/>
        <v>0</v>
      </c>
      <c r="BE40" s="9">
        <f t="shared" si="28"/>
        <v>0</v>
      </c>
      <c r="BF40" s="9">
        <f t="shared" si="28"/>
        <v>0</v>
      </c>
      <c r="BG40" s="9">
        <f t="shared" si="28"/>
        <v>0</v>
      </c>
      <c r="BH40" s="9">
        <f t="shared" si="28"/>
        <v>0</v>
      </c>
      <c r="BI40" s="9">
        <f t="shared" si="28"/>
        <v>0</v>
      </c>
      <c r="BJ40" s="9">
        <f t="shared" si="28"/>
        <v>0</v>
      </c>
      <c r="BK40" s="9">
        <f t="shared" si="28"/>
        <v>0</v>
      </c>
      <c r="BL40" s="9">
        <f t="shared" si="28"/>
        <v>0</v>
      </c>
      <c r="BM40" s="9">
        <f t="shared" si="28"/>
        <v>0</v>
      </c>
      <c r="BN40" s="9">
        <f t="shared" si="28"/>
        <v>0</v>
      </c>
      <c r="BO40" s="9">
        <f t="shared" si="28"/>
        <v>0</v>
      </c>
      <c r="BP40" s="9">
        <f t="shared" si="28"/>
        <v>0</v>
      </c>
      <c r="BQ40" s="9">
        <f t="shared" si="28"/>
        <v>0</v>
      </c>
    </row>
    <row r="41" spans="1:69" x14ac:dyDescent="0.25">
      <c r="A41" s="25">
        <f t="shared" si="26"/>
        <v>13</v>
      </c>
      <c r="B41" s="29">
        <f>'Amort Alloc'!F33</f>
        <v>9.6482812080913045E-3</v>
      </c>
      <c r="C41" s="30"/>
      <c r="D41" s="27">
        <f t="shared" si="23"/>
        <v>1.0667133594835421</v>
      </c>
      <c r="E41" s="13">
        <f t="shared" si="24"/>
        <v>1.3261380485099393E-2</v>
      </c>
      <c r="F41" s="14">
        <f>'Rates Extrap'!K25</f>
        <v>1.2431999999999999E-2</v>
      </c>
      <c r="G41" s="28">
        <v>1</v>
      </c>
      <c r="H41" s="13">
        <f t="shared" si="25"/>
        <v>1.0667133594835416</v>
      </c>
      <c r="J41" s="9">
        <f t="shared" si="21"/>
        <v>1.3261380485099393E-2</v>
      </c>
      <c r="K41" s="9">
        <f t="shared" si="28"/>
        <v>1.3261380485099393E-2</v>
      </c>
      <c r="L41" s="9">
        <f t="shared" si="28"/>
        <v>1.3261380485099393E-2</v>
      </c>
      <c r="M41" s="9">
        <f t="shared" si="28"/>
        <v>1.3261380485099393E-2</v>
      </c>
      <c r="N41" s="9">
        <f t="shared" si="28"/>
        <v>1.3261380485099393E-2</v>
      </c>
      <c r="O41" s="9">
        <f t="shared" si="28"/>
        <v>1.3261380485099393E-2</v>
      </c>
      <c r="P41" s="9">
        <f t="shared" si="28"/>
        <v>1.3261380485099393E-2</v>
      </c>
      <c r="Q41" s="9">
        <f t="shared" si="28"/>
        <v>1.3261380485099393E-2</v>
      </c>
      <c r="R41" s="9">
        <f t="shared" si="28"/>
        <v>1.3261380485099393E-2</v>
      </c>
      <c r="S41" s="9">
        <f t="shared" si="28"/>
        <v>1.3261380485099393E-2</v>
      </c>
      <c r="T41" s="9">
        <f t="shared" si="28"/>
        <v>1.3261380485099393E-2</v>
      </c>
      <c r="U41" s="9">
        <f t="shared" si="28"/>
        <v>1.3261380485099393E-2</v>
      </c>
      <c r="V41" s="9">
        <f t="shared" si="28"/>
        <v>1.0799747399686415</v>
      </c>
      <c r="W41" s="9">
        <f t="shared" si="28"/>
        <v>0</v>
      </c>
      <c r="X41" s="9">
        <f t="shared" si="28"/>
        <v>0</v>
      </c>
      <c r="Y41" s="9">
        <f t="shared" si="28"/>
        <v>0</v>
      </c>
      <c r="Z41" s="9">
        <f t="shared" si="28"/>
        <v>0</v>
      </c>
      <c r="AA41" s="9">
        <f t="shared" si="28"/>
        <v>0</v>
      </c>
      <c r="AB41" s="9">
        <f t="shared" si="28"/>
        <v>0</v>
      </c>
      <c r="AC41" s="9">
        <f t="shared" si="28"/>
        <v>0</v>
      </c>
      <c r="AD41" s="9">
        <f t="shared" si="28"/>
        <v>0</v>
      </c>
      <c r="AE41" s="9">
        <f t="shared" si="28"/>
        <v>0</v>
      </c>
      <c r="AF41" s="9">
        <f t="shared" si="28"/>
        <v>0</v>
      </c>
      <c r="AG41" s="9">
        <f t="shared" si="28"/>
        <v>0</v>
      </c>
      <c r="AH41" s="9">
        <f t="shared" si="28"/>
        <v>0</v>
      </c>
      <c r="AI41" s="9">
        <f t="shared" si="28"/>
        <v>0</v>
      </c>
      <c r="AJ41" s="9">
        <f t="shared" si="28"/>
        <v>0</v>
      </c>
      <c r="AK41" s="9">
        <f t="shared" si="28"/>
        <v>0</v>
      </c>
      <c r="AL41" s="9">
        <f t="shared" si="28"/>
        <v>0</v>
      </c>
      <c r="AM41" s="9">
        <f t="shared" si="28"/>
        <v>0</v>
      </c>
      <c r="AN41" s="9">
        <f t="shared" si="28"/>
        <v>0</v>
      </c>
      <c r="AO41" s="9">
        <f t="shared" si="28"/>
        <v>0</v>
      </c>
      <c r="AP41" s="9">
        <f t="shared" si="28"/>
        <v>0</v>
      </c>
      <c r="AQ41" s="9">
        <f t="shared" si="28"/>
        <v>0</v>
      </c>
      <c r="AR41" s="9">
        <f t="shared" si="28"/>
        <v>0</v>
      </c>
      <c r="AS41" s="9">
        <f t="shared" si="28"/>
        <v>0</v>
      </c>
      <c r="AT41" s="9">
        <f t="shared" si="28"/>
        <v>0</v>
      </c>
      <c r="AU41" s="9">
        <f t="shared" si="28"/>
        <v>0</v>
      </c>
      <c r="AV41" s="9">
        <f t="shared" si="28"/>
        <v>0</v>
      </c>
      <c r="AW41" s="9">
        <f t="shared" si="28"/>
        <v>0</v>
      </c>
      <c r="AX41" s="9">
        <f t="shared" si="28"/>
        <v>0</v>
      </c>
      <c r="AY41" s="9">
        <f t="shared" si="28"/>
        <v>0</v>
      </c>
      <c r="AZ41" s="9">
        <f t="shared" si="28"/>
        <v>0</v>
      </c>
      <c r="BA41" s="9">
        <f t="shared" si="28"/>
        <v>0</v>
      </c>
      <c r="BB41" s="9">
        <f t="shared" si="28"/>
        <v>0</v>
      </c>
      <c r="BC41" s="9">
        <f t="shared" si="28"/>
        <v>0</v>
      </c>
      <c r="BD41" s="9">
        <f t="shared" si="28"/>
        <v>0</v>
      </c>
      <c r="BE41" s="9">
        <f t="shared" si="28"/>
        <v>0</v>
      </c>
      <c r="BF41" s="9">
        <f t="shared" si="28"/>
        <v>0</v>
      </c>
      <c r="BG41" s="9">
        <f t="shared" si="28"/>
        <v>0</v>
      </c>
      <c r="BH41" s="9">
        <f t="shared" si="28"/>
        <v>0</v>
      </c>
      <c r="BI41" s="9">
        <f t="shared" si="28"/>
        <v>0</v>
      </c>
      <c r="BJ41" s="9">
        <f t="shared" si="28"/>
        <v>0</v>
      </c>
      <c r="BK41" s="9">
        <f t="shared" si="28"/>
        <v>0</v>
      </c>
      <c r="BL41" s="9">
        <f t="shared" si="28"/>
        <v>0</v>
      </c>
      <c r="BM41" s="9">
        <f t="shared" si="28"/>
        <v>0</v>
      </c>
      <c r="BN41" s="9">
        <f t="shared" si="28"/>
        <v>0</v>
      </c>
      <c r="BO41" s="9">
        <f t="shared" si="28"/>
        <v>0</v>
      </c>
      <c r="BP41" s="9">
        <f t="shared" si="28"/>
        <v>0</v>
      </c>
      <c r="BQ41" s="9">
        <f t="shared" si="28"/>
        <v>0</v>
      </c>
    </row>
    <row r="42" spans="1:69" x14ac:dyDescent="0.25">
      <c r="A42" s="25">
        <f t="shared" si="26"/>
        <v>14</v>
      </c>
      <c r="B42" s="29">
        <f>'Amort Alloc'!F34</f>
        <v>9.9136089413137535E-3</v>
      </c>
      <c r="C42" s="30"/>
      <c r="D42" s="27">
        <f t="shared" si="23"/>
        <v>1.0960479768693328</v>
      </c>
      <c r="E42" s="13">
        <f t="shared" si="24"/>
        <v>1.4494138446120056E-2</v>
      </c>
      <c r="F42" s="14">
        <f>'Rates Extrap'!K26</f>
        <v>1.3224E-2</v>
      </c>
      <c r="G42" s="28">
        <v>1</v>
      </c>
      <c r="H42" s="13">
        <f t="shared" si="25"/>
        <v>1.0960479768693341</v>
      </c>
      <c r="J42" s="9">
        <f t="shared" si="21"/>
        <v>1.4494138446120056E-2</v>
      </c>
      <c r="K42" s="9">
        <f t="shared" si="28"/>
        <v>1.4494138446120056E-2</v>
      </c>
      <c r="L42" s="9">
        <f t="shared" si="28"/>
        <v>1.4494138446120056E-2</v>
      </c>
      <c r="M42" s="9">
        <f t="shared" si="28"/>
        <v>1.4494138446120056E-2</v>
      </c>
      <c r="N42" s="9">
        <f t="shared" si="28"/>
        <v>1.4494138446120056E-2</v>
      </c>
      <c r="O42" s="9">
        <f t="shared" si="28"/>
        <v>1.4494138446120056E-2</v>
      </c>
      <c r="P42" s="9">
        <f t="shared" si="28"/>
        <v>1.4494138446120056E-2</v>
      </c>
      <c r="Q42" s="9">
        <f t="shared" si="28"/>
        <v>1.4494138446120056E-2</v>
      </c>
      <c r="R42" s="9">
        <f t="shared" si="28"/>
        <v>1.4494138446120056E-2</v>
      </c>
      <c r="S42" s="9">
        <f t="shared" si="28"/>
        <v>1.4494138446120056E-2</v>
      </c>
      <c r="T42" s="9">
        <f t="shared" si="28"/>
        <v>1.4494138446120056E-2</v>
      </c>
      <c r="U42" s="9">
        <f t="shared" si="28"/>
        <v>1.4494138446120056E-2</v>
      </c>
      <c r="V42" s="9">
        <f t="shared" si="28"/>
        <v>1.4494138446120056E-2</v>
      </c>
      <c r="W42" s="9">
        <f t="shared" si="28"/>
        <v>1.1105421153154529</v>
      </c>
      <c r="X42" s="9">
        <f t="shared" ref="K42:BQ46" si="29">IF($A42&gt;=X$27,$E42,0)+IF($A42=X$27,$D42,0)</f>
        <v>0</v>
      </c>
      <c r="Y42" s="9">
        <f t="shared" si="29"/>
        <v>0</v>
      </c>
      <c r="Z42" s="9">
        <f t="shared" si="29"/>
        <v>0</v>
      </c>
      <c r="AA42" s="9">
        <f t="shared" si="29"/>
        <v>0</v>
      </c>
      <c r="AB42" s="9">
        <f t="shared" si="29"/>
        <v>0</v>
      </c>
      <c r="AC42" s="9">
        <f t="shared" si="29"/>
        <v>0</v>
      </c>
      <c r="AD42" s="9">
        <f t="shared" si="29"/>
        <v>0</v>
      </c>
      <c r="AE42" s="9">
        <f t="shared" si="29"/>
        <v>0</v>
      </c>
      <c r="AF42" s="9">
        <f t="shared" si="29"/>
        <v>0</v>
      </c>
      <c r="AG42" s="9">
        <f t="shared" si="29"/>
        <v>0</v>
      </c>
      <c r="AH42" s="9">
        <f t="shared" si="29"/>
        <v>0</v>
      </c>
      <c r="AI42" s="9">
        <f t="shared" si="29"/>
        <v>0</v>
      </c>
      <c r="AJ42" s="9">
        <f t="shared" si="29"/>
        <v>0</v>
      </c>
      <c r="AK42" s="9">
        <f t="shared" si="29"/>
        <v>0</v>
      </c>
      <c r="AL42" s="9">
        <f t="shared" si="29"/>
        <v>0</v>
      </c>
      <c r="AM42" s="9">
        <f t="shared" si="29"/>
        <v>0</v>
      </c>
      <c r="AN42" s="9">
        <f t="shared" si="29"/>
        <v>0</v>
      </c>
      <c r="AO42" s="9">
        <f t="shared" si="29"/>
        <v>0</v>
      </c>
      <c r="AP42" s="9">
        <f t="shared" si="29"/>
        <v>0</v>
      </c>
      <c r="AQ42" s="9">
        <f t="shared" si="29"/>
        <v>0</v>
      </c>
      <c r="AR42" s="9">
        <f t="shared" si="29"/>
        <v>0</v>
      </c>
      <c r="AS42" s="9">
        <f t="shared" si="29"/>
        <v>0</v>
      </c>
      <c r="AT42" s="9">
        <f t="shared" si="29"/>
        <v>0</v>
      </c>
      <c r="AU42" s="9">
        <f t="shared" si="29"/>
        <v>0</v>
      </c>
      <c r="AV42" s="9">
        <f t="shared" si="29"/>
        <v>0</v>
      </c>
      <c r="AW42" s="9">
        <f t="shared" si="29"/>
        <v>0</v>
      </c>
      <c r="AX42" s="9">
        <f t="shared" si="29"/>
        <v>0</v>
      </c>
      <c r="AY42" s="9">
        <f t="shared" si="29"/>
        <v>0</v>
      </c>
      <c r="AZ42" s="9">
        <f t="shared" si="29"/>
        <v>0</v>
      </c>
      <c r="BA42" s="9">
        <f t="shared" si="29"/>
        <v>0</v>
      </c>
      <c r="BB42" s="9">
        <f t="shared" si="29"/>
        <v>0</v>
      </c>
      <c r="BC42" s="9">
        <f t="shared" si="29"/>
        <v>0</v>
      </c>
      <c r="BD42" s="9">
        <f t="shared" si="29"/>
        <v>0</v>
      </c>
      <c r="BE42" s="9">
        <f t="shared" si="29"/>
        <v>0</v>
      </c>
      <c r="BF42" s="9">
        <f t="shared" si="29"/>
        <v>0</v>
      </c>
      <c r="BG42" s="9">
        <f t="shared" si="29"/>
        <v>0</v>
      </c>
      <c r="BH42" s="9">
        <f t="shared" si="29"/>
        <v>0</v>
      </c>
      <c r="BI42" s="9">
        <f t="shared" si="29"/>
        <v>0</v>
      </c>
      <c r="BJ42" s="9">
        <f t="shared" si="29"/>
        <v>0</v>
      </c>
      <c r="BK42" s="9">
        <f t="shared" si="29"/>
        <v>0</v>
      </c>
      <c r="BL42" s="9">
        <f t="shared" si="29"/>
        <v>0</v>
      </c>
      <c r="BM42" s="9">
        <f t="shared" si="29"/>
        <v>0</v>
      </c>
      <c r="BN42" s="9">
        <f t="shared" si="29"/>
        <v>0</v>
      </c>
      <c r="BO42" s="9">
        <f t="shared" si="29"/>
        <v>0</v>
      </c>
      <c r="BP42" s="9">
        <f t="shared" si="29"/>
        <v>0</v>
      </c>
      <c r="BQ42" s="9">
        <f t="shared" si="29"/>
        <v>0</v>
      </c>
    </row>
    <row r="43" spans="1:69" x14ac:dyDescent="0.25">
      <c r="A43" s="25">
        <f t="shared" si="26"/>
        <v>15</v>
      </c>
      <c r="B43" s="29">
        <f>'Amort Alloc'!F35</f>
        <v>1.0186233187199889E-2</v>
      </c>
      <c r="C43" s="30"/>
      <c r="D43" s="27">
        <f t="shared" si="23"/>
        <v>1.12618929623324</v>
      </c>
      <c r="E43" s="13">
        <f t="shared" si="24"/>
        <v>1.5595469374237907E-2</v>
      </c>
      <c r="F43" s="14">
        <f>'Rates Extrap'!K27</f>
        <v>1.3847999999999999E-2</v>
      </c>
      <c r="G43" s="28">
        <v>1</v>
      </c>
      <c r="H43" s="13">
        <f t="shared" si="25"/>
        <v>1.1261892962332392</v>
      </c>
      <c r="J43" s="9">
        <f t="shared" si="21"/>
        <v>1.5595469374237907E-2</v>
      </c>
      <c r="K43" s="9">
        <f t="shared" si="29"/>
        <v>1.5595469374237907E-2</v>
      </c>
      <c r="L43" s="9">
        <f t="shared" si="29"/>
        <v>1.5595469374237907E-2</v>
      </c>
      <c r="M43" s="9">
        <f t="shared" si="29"/>
        <v>1.5595469374237907E-2</v>
      </c>
      <c r="N43" s="9">
        <f t="shared" si="29"/>
        <v>1.5595469374237907E-2</v>
      </c>
      <c r="O43" s="9">
        <f t="shared" si="29"/>
        <v>1.5595469374237907E-2</v>
      </c>
      <c r="P43" s="9">
        <f t="shared" si="29"/>
        <v>1.5595469374237907E-2</v>
      </c>
      <c r="Q43" s="9">
        <f t="shared" si="29"/>
        <v>1.5595469374237907E-2</v>
      </c>
      <c r="R43" s="9">
        <f t="shared" si="29"/>
        <v>1.5595469374237907E-2</v>
      </c>
      <c r="S43" s="9">
        <f t="shared" si="29"/>
        <v>1.5595469374237907E-2</v>
      </c>
      <c r="T43" s="9">
        <f t="shared" si="29"/>
        <v>1.5595469374237907E-2</v>
      </c>
      <c r="U43" s="9">
        <f t="shared" si="29"/>
        <v>1.5595469374237907E-2</v>
      </c>
      <c r="V43" s="9">
        <f t="shared" si="29"/>
        <v>1.5595469374237907E-2</v>
      </c>
      <c r="W43" s="9">
        <f t="shared" si="29"/>
        <v>1.5595469374237907E-2</v>
      </c>
      <c r="X43" s="9">
        <f t="shared" si="29"/>
        <v>1.141784765607478</v>
      </c>
      <c r="Y43" s="9">
        <f t="shared" si="29"/>
        <v>0</v>
      </c>
      <c r="Z43" s="9">
        <f t="shared" si="29"/>
        <v>0</v>
      </c>
      <c r="AA43" s="9">
        <f t="shared" si="29"/>
        <v>0</v>
      </c>
      <c r="AB43" s="9">
        <f t="shared" si="29"/>
        <v>0</v>
      </c>
      <c r="AC43" s="9">
        <f t="shared" si="29"/>
        <v>0</v>
      </c>
      <c r="AD43" s="9">
        <f t="shared" si="29"/>
        <v>0</v>
      </c>
      <c r="AE43" s="9">
        <f t="shared" si="29"/>
        <v>0</v>
      </c>
      <c r="AF43" s="9">
        <f t="shared" si="29"/>
        <v>0</v>
      </c>
      <c r="AG43" s="9">
        <f t="shared" si="29"/>
        <v>0</v>
      </c>
      <c r="AH43" s="9">
        <f t="shared" si="29"/>
        <v>0</v>
      </c>
      <c r="AI43" s="9">
        <f t="shared" si="29"/>
        <v>0</v>
      </c>
      <c r="AJ43" s="9">
        <f t="shared" si="29"/>
        <v>0</v>
      </c>
      <c r="AK43" s="9">
        <f t="shared" si="29"/>
        <v>0</v>
      </c>
      <c r="AL43" s="9">
        <f t="shared" si="29"/>
        <v>0</v>
      </c>
      <c r="AM43" s="9">
        <f t="shared" si="29"/>
        <v>0</v>
      </c>
      <c r="AN43" s="9">
        <f t="shared" si="29"/>
        <v>0</v>
      </c>
      <c r="AO43" s="9">
        <f t="shared" si="29"/>
        <v>0</v>
      </c>
      <c r="AP43" s="9">
        <f t="shared" si="29"/>
        <v>0</v>
      </c>
      <c r="AQ43" s="9">
        <f t="shared" si="29"/>
        <v>0</v>
      </c>
      <c r="AR43" s="9">
        <f t="shared" si="29"/>
        <v>0</v>
      </c>
      <c r="AS43" s="9">
        <f t="shared" si="29"/>
        <v>0</v>
      </c>
      <c r="AT43" s="9">
        <f t="shared" si="29"/>
        <v>0</v>
      </c>
      <c r="AU43" s="9">
        <f t="shared" si="29"/>
        <v>0</v>
      </c>
      <c r="AV43" s="9">
        <f t="shared" si="29"/>
        <v>0</v>
      </c>
      <c r="AW43" s="9">
        <f t="shared" si="29"/>
        <v>0</v>
      </c>
      <c r="AX43" s="9">
        <f t="shared" si="29"/>
        <v>0</v>
      </c>
      <c r="AY43" s="9">
        <f t="shared" si="29"/>
        <v>0</v>
      </c>
      <c r="AZ43" s="9">
        <f t="shared" si="29"/>
        <v>0</v>
      </c>
      <c r="BA43" s="9">
        <f t="shared" si="29"/>
        <v>0</v>
      </c>
      <c r="BB43" s="9">
        <f t="shared" si="29"/>
        <v>0</v>
      </c>
      <c r="BC43" s="9">
        <f t="shared" si="29"/>
        <v>0</v>
      </c>
      <c r="BD43" s="9">
        <f t="shared" si="29"/>
        <v>0</v>
      </c>
      <c r="BE43" s="9">
        <f t="shared" si="29"/>
        <v>0</v>
      </c>
      <c r="BF43" s="9">
        <f t="shared" si="29"/>
        <v>0</v>
      </c>
      <c r="BG43" s="9">
        <f t="shared" si="29"/>
        <v>0</v>
      </c>
      <c r="BH43" s="9">
        <f t="shared" si="29"/>
        <v>0</v>
      </c>
      <c r="BI43" s="9">
        <f t="shared" si="29"/>
        <v>0</v>
      </c>
      <c r="BJ43" s="9">
        <f t="shared" si="29"/>
        <v>0</v>
      </c>
      <c r="BK43" s="9">
        <f t="shared" si="29"/>
        <v>0</v>
      </c>
      <c r="BL43" s="9">
        <f t="shared" si="29"/>
        <v>0</v>
      </c>
      <c r="BM43" s="9">
        <f t="shared" si="29"/>
        <v>0</v>
      </c>
      <c r="BN43" s="9">
        <f t="shared" si="29"/>
        <v>0</v>
      </c>
      <c r="BO43" s="9">
        <f t="shared" si="29"/>
        <v>0</v>
      </c>
      <c r="BP43" s="9">
        <f t="shared" si="29"/>
        <v>0</v>
      </c>
      <c r="BQ43" s="9">
        <f t="shared" si="29"/>
        <v>0</v>
      </c>
    </row>
    <row r="44" spans="1:69" x14ac:dyDescent="0.25">
      <c r="A44" s="25">
        <f t="shared" si="26"/>
        <v>16</v>
      </c>
      <c r="B44" s="29">
        <f>'Amort Alloc'!F36</f>
        <v>1.0466354599847847E-2</v>
      </c>
      <c r="C44" s="30"/>
      <c r="D44" s="27">
        <f t="shared" si="23"/>
        <v>1.1571595018796499</v>
      </c>
      <c r="E44" s="13">
        <f t="shared" si="24"/>
        <v>1.6732526397179735E-2</v>
      </c>
      <c r="F44" s="14">
        <f>'Rates Extrap'!K28</f>
        <v>1.4459999999999999E-2</v>
      </c>
      <c r="G44" s="28">
        <v>1</v>
      </c>
      <c r="H44" s="13">
        <f t="shared" si="25"/>
        <v>1.1571595018796514</v>
      </c>
      <c r="J44" s="9">
        <f t="shared" si="21"/>
        <v>1.6732526397179735E-2</v>
      </c>
      <c r="K44" s="9">
        <f t="shared" si="29"/>
        <v>1.6732526397179735E-2</v>
      </c>
      <c r="L44" s="9">
        <f t="shared" si="29"/>
        <v>1.6732526397179735E-2</v>
      </c>
      <c r="M44" s="9">
        <f t="shared" si="29"/>
        <v>1.6732526397179735E-2</v>
      </c>
      <c r="N44" s="9">
        <f t="shared" si="29"/>
        <v>1.6732526397179735E-2</v>
      </c>
      <c r="O44" s="9">
        <f t="shared" si="29"/>
        <v>1.6732526397179735E-2</v>
      </c>
      <c r="P44" s="9">
        <f t="shared" si="29"/>
        <v>1.6732526397179735E-2</v>
      </c>
      <c r="Q44" s="9">
        <f t="shared" si="29"/>
        <v>1.6732526397179735E-2</v>
      </c>
      <c r="R44" s="9">
        <f t="shared" si="29"/>
        <v>1.6732526397179735E-2</v>
      </c>
      <c r="S44" s="9">
        <f t="shared" si="29"/>
        <v>1.6732526397179735E-2</v>
      </c>
      <c r="T44" s="9">
        <f t="shared" si="29"/>
        <v>1.6732526397179735E-2</v>
      </c>
      <c r="U44" s="9">
        <f t="shared" si="29"/>
        <v>1.6732526397179735E-2</v>
      </c>
      <c r="V44" s="9">
        <f t="shared" si="29"/>
        <v>1.6732526397179735E-2</v>
      </c>
      <c r="W44" s="9">
        <f t="shared" si="29"/>
        <v>1.6732526397179735E-2</v>
      </c>
      <c r="X44" s="9">
        <f t="shared" si="29"/>
        <v>1.6732526397179735E-2</v>
      </c>
      <c r="Y44" s="9">
        <f t="shared" si="29"/>
        <v>1.1738920282768297</v>
      </c>
      <c r="Z44" s="9">
        <f t="shared" si="29"/>
        <v>0</v>
      </c>
      <c r="AA44" s="9">
        <f t="shared" si="29"/>
        <v>0</v>
      </c>
      <c r="AB44" s="9">
        <f t="shared" si="29"/>
        <v>0</v>
      </c>
      <c r="AC44" s="9">
        <f t="shared" si="29"/>
        <v>0</v>
      </c>
      <c r="AD44" s="9">
        <f t="shared" si="29"/>
        <v>0</v>
      </c>
      <c r="AE44" s="9">
        <f t="shared" si="29"/>
        <v>0</v>
      </c>
      <c r="AF44" s="9">
        <f t="shared" si="29"/>
        <v>0</v>
      </c>
      <c r="AG44" s="9">
        <f t="shared" si="29"/>
        <v>0</v>
      </c>
      <c r="AH44" s="9">
        <f t="shared" si="29"/>
        <v>0</v>
      </c>
      <c r="AI44" s="9">
        <f t="shared" si="29"/>
        <v>0</v>
      </c>
      <c r="AJ44" s="9">
        <f t="shared" si="29"/>
        <v>0</v>
      </c>
      <c r="AK44" s="9">
        <f t="shared" si="29"/>
        <v>0</v>
      </c>
      <c r="AL44" s="9">
        <f t="shared" si="29"/>
        <v>0</v>
      </c>
      <c r="AM44" s="9">
        <f t="shared" si="29"/>
        <v>0</v>
      </c>
      <c r="AN44" s="9">
        <f t="shared" si="29"/>
        <v>0</v>
      </c>
      <c r="AO44" s="9">
        <f t="shared" si="29"/>
        <v>0</v>
      </c>
      <c r="AP44" s="9">
        <f t="shared" si="29"/>
        <v>0</v>
      </c>
      <c r="AQ44" s="9">
        <f t="shared" si="29"/>
        <v>0</v>
      </c>
      <c r="AR44" s="9">
        <f t="shared" si="29"/>
        <v>0</v>
      </c>
      <c r="AS44" s="9">
        <f t="shared" si="29"/>
        <v>0</v>
      </c>
      <c r="AT44" s="9">
        <f t="shared" si="29"/>
        <v>0</v>
      </c>
      <c r="AU44" s="9">
        <f t="shared" si="29"/>
        <v>0</v>
      </c>
      <c r="AV44" s="9">
        <f t="shared" si="29"/>
        <v>0</v>
      </c>
      <c r="AW44" s="9">
        <f t="shared" si="29"/>
        <v>0</v>
      </c>
      <c r="AX44" s="9">
        <f t="shared" si="29"/>
        <v>0</v>
      </c>
      <c r="AY44" s="9">
        <f t="shared" si="29"/>
        <v>0</v>
      </c>
      <c r="AZ44" s="9">
        <f t="shared" si="29"/>
        <v>0</v>
      </c>
      <c r="BA44" s="9">
        <f t="shared" si="29"/>
        <v>0</v>
      </c>
      <c r="BB44" s="9">
        <f t="shared" si="29"/>
        <v>0</v>
      </c>
      <c r="BC44" s="9">
        <f t="shared" si="29"/>
        <v>0</v>
      </c>
      <c r="BD44" s="9">
        <f t="shared" si="29"/>
        <v>0</v>
      </c>
      <c r="BE44" s="9">
        <f t="shared" si="29"/>
        <v>0</v>
      </c>
      <c r="BF44" s="9">
        <f t="shared" si="29"/>
        <v>0</v>
      </c>
      <c r="BG44" s="9">
        <f t="shared" si="29"/>
        <v>0</v>
      </c>
      <c r="BH44" s="9">
        <f t="shared" si="29"/>
        <v>0</v>
      </c>
      <c r="BI44" s="9">
        <f t="shared" si="29"/>
        <v>0</v>
      </c>
      <c r="BJ44" s="9">
        <f t="shared" si="29"/>
        <v>0</v>
      </c>
      <c r="BK44" s="9">
        <f t="shared" si="29"/>
        <v>0</v>
      </c>
      <c r="BL44" s="9">
        <f t="shared" si="29"/>
        <v>0</v>
      </c>
      <c r="BM44" s="9">
        <f t="shared" si="29"/>
        <v>0</v>
      </c>
      <c r="BN44" s="9">
        <f t="shared" si="29"/>
        <v>0</v>
      </c>
      <c r="BO44" s="9">
        <f t="shared" si="29"/>
        <v>0</v>
      </c>
      <c r="BP44" s="9">
        <f t="shared" si="29"/>
        <v>0</v>
      </c>
      <c r="BQ44" s="9">
        <f t="shared" si="29"/>
        <v>0</v>
      </c>
    </row>
    <row r="45" spans="1:69" x14ac:dyDescent="0.25">
      <c r="A45" s="25">
        <f t="shared" si="26"/>
        <v>17</v>
      </c>
      <c r="B45" s="29">
        <f>'Amort Alloc'!F37</f>
        <v>1.0754179351343681E-2</v>
      </c>
      <c r="C45" s="30"/>
      <c r="D45" s="27">
        <f t="shared" si="23"/>
        <v>1.1889813881813422</v>
      </c>
      <c r="E45" s="13">
        <f t="shared" si="24"/>
        <v>1.7877524152694661E-2</v>
      </c>
      <c r="F45" s="14">
        <f>'Rates Extrap'!K29</f>
        <v>1.5035999999999999E-2</v>
      </c>
      <c r="G45" s="28">
        <v>1</v>
      </c>
      <c r="H45" s="13">
        <f t="shared" si="25"/>
        <v>1.1889813881813411</v>
      </c>
      <c r="J45" s="9">
        <f t="shared" ref="J45:Y88" si="30">IF($A45&gt;=J$27,$E45,0)+IF($A45=J$27,$D45,0)</f>
        <v>1.7877524152694661E-2</v>
      </c>
      <c r="K45" s="9">
        <f t="shared" si="30"/>
        <v>1.7877524152694661E-2</v>
      </c>
      <c r="L45" s="9">
        <f t="shared" si="30"/>
        <v>1.7877524152694661E-2</v>
      </c>
      <c r="M45" s="9">
        <f t="shared" si="30"/>
        <v>1.7877524152694661E-2</v>
      </c>
      <c r="N45" s="9">
        <f t="shared" si="30"/>
        <v>1.7877524152694661E-2</v>
      </c>
      <c r="O45" s="9">
        <f t="shared" si="30"/>
        <v>1.7877524152694661E-2</v>
      </c>
      <c r="P45" s="9">
        <f t="shared" si="30"/>
        <v>1.7877524152694661E-2</v>
      </c>
      <c r="Q45" s="9">
        <f t="shared" si="30"/>
        <v>1.7877524152694661E-2</v>
      </c>
      <c r="R45" s="9">
        <f t="shared" si="30"/>
        <v>1.7877524152694661E-2</v>
      </c>
      <c r="S45" s="9">
        <f t="shared" si="30"/>
        <v>1.7877524152694661E-2</v>
      </c>
      <c r="T45" s="9">
        <f t="shared" si="30"/>
        <v>1.7877524152694661E-2</v>
      </c>
      <c r="U45" s="9">
        <f t="shared" si="30"/>
        <v>1.7877524152694661E-2</v>
      </c>
      <c r="V45" s="9">
        <f t="shared" si="30"/>
        <v>1.7877524152694661E-2</v>
      </c>
      <c r="W45" s="9">
        <f t="shared" si="30"/>
        <v>1.7877524152694661E-2</v>
      </c>
      <c r="X45" s="9">
        <f t="shared" si="30"/>
        <v>1.7877524152694661E-2</v>
      </c>
      <c r="Y45" s="9">
        <f t="shared" si="30"/>
        <v>1.7877524152694661E-2</v>
      </c>
      <c r="Z45" s="9">
        <f t="shared" si="29"/>
        <v>1.206858912334037</v>
      </c>
      <c r="AA45" s="9">
        <f t="shared" si="29"/>
        <v>0</v>
      </c>
      <c r="AB45" s="9">
        <f t="shared" si="29"/>
        <v>0</v>
      </c>
      <c r="AC45" s="9">
        <f t="shared" si="29"/>
        <v>0</v>
      </c>
      <c r="AD45" s="9">
        <f t="shared" si="29"/>
        <v>0</v>
      </c>
      <c r="AE45" s="9">
        <f t="shared" si="29"/>
        <v>0</v>
      </c>
      <c r="AF45" s="9">
        <f t="shared" si="29"/>
        <v>0</v>
      </c>
      <c r="AG45" s="9">
        <f t="shared" si="29"/>
        <v>0</v>
      </c>
      <c r="AH45" s="9">
        <f t="shared" si="29"/>
        <v>0</v>
      </c>
      <c r="AI45" s="9">
        <f t="shared" si="29"/>
        <v>0</v>
      </c>
      <c r="AJ45" s="9">
        <f t="shared" si="29"/>
        <v>0</v>
      </c>
      <c r="AK45" s="9">
        <f t="shared" si="29"/>
        <v>0</v>
      </c>
      <c r="AL45" s="9">
        <f t="shared" si="29"/>
        <v>0</v>
      </c>
      <c r="AM45" s="9">
        <f t="shared" si="29"/>
        <v>0</v>
      </c>
      <c r="AN45" s="9">
        <f t="shared" si="29"/>
        <v>0</v>
      </c>
      <c r="AO45" s="9">
        <f t="shared" si="29"/>
        <v>0</v>
      </c>
      <c r="AP45" s="9">
        <f t="shared" si="29"/>
        <v>0</v>
      </c>
      <c r="AQ45" s="9">
        <f t="shared" si="29"/>
        <v>0</v>
      </c>
      <c r="AR45" s="9">
        <f t="shared" si="29"/>
        <v>0</v>
      </c>
      <c r="AS45" s="9">
        <f t="shared" si="29"/>
        <v>0</v>
      </c>
      <c r="AT45" s="9">
        <f t="shared" si="29"/>
        <v>0</v>
      </c>
      <c r="AU45" s="9">
        <f t="shared" si="29"/>
        <v>0</v>
      </c>
      <c r="AV45" s="9">
        <f t="shared" si="29"/>
        <v>0</v>
      </c>
      <c r="AW45" s="9">
        <f t="shared" si="29"/>
        <v>0</v>
      </c>
      <c r="AX45" s="9">
        <f t="shared" si="29"/>
        <v>0</v>
      </c>
      <c r="AY45" s="9">
        <f t="shared" si="29"/>
        <v>0</v>
      </c>
      <c r="AZ45" s="9">
        <f t="shared" si="29"/>
        <v>0</v>
      </c>
      <c r="BA45" s="9">
        <f t="shared" si="29"/>
        <v>0</v>
      </c>
      <c r="BB45" s="9">
        <f t="shared" si="29"/>
        <v>0</v>
      </c>
      <c r="BC45" s="9">
        <f t="shared" si="29"/>
        <v>0</v>
      </c>
      <c r="BD45" s="9">
        <f t="shared" si="29"/>
        <v>0</v>
      </c>
      <c r="BE45" s="9">
        <f t="shared" si="29"/>
        <v>0</v>
      </c>
      <c r="BF45" s="9">
        <f t="shared" si="29"/>
        <v>0</v>
      </c>
      <c r="BG45" s="9">
        <f t="shared" si="29"/>
        <v>0</v>
      </c>
      <c r="BH45" s="9">
        <f t="shared" si="29"/>
        <v>0</v>
      </c>
      <c r="BI45" s="9">
        <f t="shared" si="29"/>
        <v>0</v>
      </c>
      <c r="BJ45" s="9">
        <f t="shared" si="29"/>
        <v>0</v>
      </c>
      <c r="BK45" s="9">
        <f t="shared" si="29"/>
        <v>0</v>
      </c>
      <c r="BL45" s="9">
        <f t="shared" si="29"/>
        <v>0</v>
      </c>
      <c r="BM45" s="9">
        <f t="shared" si="29"/>
        <v>0</v>
      </c>
      <c r="BN45" s="9">
        <f t="shared" si="29"/>
        <v>0</v>
      </c>
      <c r="BO45" s="9">
        <f t="shared" si="29"/>
        <v>0</v>
      </c>
      <c r="BP45" s="9">
        <f t="shared" si="29"/>
        <v>0</v>
      </c>
      <c r="BQ45" s="9">
        <f t="shared" si="29"/>
        <v>0</v>
      </c>
    </row>
    <row r="46" spans="1:69" x14ac:dyDescent="0.25">
      <c r="A46" s="25">
        <f t="shared" si="26"/>
        <v>18</v>
      </c>
      <c r="B46" s="29">
        <f>'Amort Alloc'!F38</f>
        <v>1.1049919283505715E-2</v>
      </c>
      <c r="C46" s="30"/>
      <c r="D46" s="27">
        <f t="shared" si="23"/>
        <v>1.2216783763563384</v>
      </c>
      <c r="E46" s="13">
        <f t="shared" si="24"/>
        <v>1.8838280563414737E-2</v>
      </c>
      <c r="F46" s="14">
        <f>'Rates Extrap'!K30</f>
        <v>1.542E-2</v>
      </c>
      <c r="G46" s="28">
        <v>1</v>
      </c>
      <c r="H46" s="13">
        <f t="shared" si="25"/>
        <v>1.2216783763563388</v>
      </c>
      <c r="J46" s="9">
        <f t="shared" si="30"/>
        <v>1.8838280563414737E-2</v>
      </c>
      <c r="K46" s="9">
        <f t="shared" si="29"/>
        <v>1.8838280563414737E-2</v>
      </c>
      <c r="L46" s="9">
        <f t="shared" si="29"/>
        <v>1.8838280563414737E-2</v>
      </c>
      <c r="M46" s="9">
        <f t="shared" si="29"/>
        <v>1.8838280563414737E-2</v>
      </c>
      <c r="N46" s="9">
        <f t="shared" si="29"/>
        <v>1.8838280563414737E-2</v>
      </c>
      <c r="O46" s="9">
        <f t="shared" si="29"/>
        <v>1.8838280563414737E-2</v>
      </c>
      <c r="P46" s="9">
        <f t="shared" si="29"/>
        <v>1.8838280563414737E-2</v>
      </c>
      <c r="Q46" s="9">
        <f t="shared" si="29"/>
        <v>1.8838280563414737E-2</v>
      </c>
      <c r="R46" s="9">
        <f t="shared" si="29"/>
        <v>1.8838280563414737E-2</v>
      </c>
      <c r="S46" s="9">
        <f t="shared" si="29"/>
        <v>1.8838280563414737E-2</v>
      </c>
      <c r="T46" s="9">
        <f t="shared" si="29"/>
        <v>1.8838280563414737E-2</v>
      </c>
      <c r="U46" s="9">
        <f t="shared" si="29"/>
        <v>1.8838280563414737E-2</v>
      </c>
      <c r="V46" s="9">
        <f t="shared" si="29"/>
        <v>1.8838280563414737E-2</v>
      </c>
      <c r="W46" s="9">
        <f t="shared" si="29"/>
        <v>1.8838280563414737E-2</v>
      </c>
      <c r="X46" s="9">
        <f t="shared" si="29"/>
        <v>1.8838280563414737E-2</v>
      </c>
      <c r="Y46" s="9">
        <f t="shared" si="29"/>
        <v>1.8838280563414737E-2</v>
      </c>
      <c r="Z46" s="9">
        <f t="shared" si="29"/>
        <v>1.8838280563414737E-2</v>
      </c>
      <c r="AA46" s="9">
        <f t="shared" si="29"/>
        <v>1.240516656919753</v>
      </c>
      <c r="AB46" s="9">
        <f t="shared" si="29"/>
        <v>0</v>
      </c>
      <c r="AC46" s="9">
        <f t="shared" si="29"/>
        <v>0</v>
      </c>
      <c r="AD46" s="9">
        <f t="shared" si="29"/>
        <v>0</v>
      </c>
      <c r="AE46" s="9">
        <f t="shared" si="29"/>
        <v>0</v>
      </c>
      <c r="AF46" s="9">
        <f t="shared" si="29"/>
        <v>0</v>
      </c>
      <c r="AG46" s="9">
        <f t="shared" si="29"/>
        <v>0</v>
      </c>
      <c r="AH46" s="9">
        <f t="shared" si="29"/>
        <v>0</v>
      </c>
      <c r="AI46" s="9">
        <f t="shared" si="29"/>
        <v>0</v>
      </c>
      <c r="AJ46" s="9">
        <f t="shared" si="29"/>
        <v>0</v>
      </c>
      <c r="AK46" s="9">
        <f t="shared" si="29"/>
        <v>0</v>
      </c>
      <c r="AL46" s="9">
        <f t="shared" si="29"/>
        <v>0</v>
      </c>
      <c r="AM46" s="9">
        <f t="shared" si="29"/>
        <v>0</v>
      </c>
      <c r="AN46" s="9">
        <f t="shared" si="29"/>
        <v>0</v>
      </c>
      <c r="AO46" s="9">
        <f t="shared" si="29"/>
        <v>0</v>
      </c>
      <c r="AP46" s="9">
        <f t="shared" si="29"/>
        <v>0</v>
      </c>
      <c r="AQ46" s="9">
        <f t="shared" si="29"/>
        <v>0</v>
      </c>
      <c r="AR46" s="9">
        <f t="shared" si="29"/>
        <v>0</v>
      </c>
      <c r="AS46" s="9">
        <f t="shared" si="29"/>
        <v>0</v>
      </c>
      <c r="AT46" s="9">
        <f t="shared" si="29"/>
        <v>0</v>
      </c>
      <c r="AU46" s="9">
        <f t="shared" si="29"/>
        <v>0</v>
      </c>
      <c r="AV46" s="9">
        <f t="shared" si="29"/>
        <v>0</v>
      </c>
      <c r="AW46" s="9">
        <f t="shared" si="29"/>
        <v>0</v>
      </c>
      <c r="AX46" s="9">
        <f t="shared" si="29"/>
        <v>0</v>
      </c>
      <c r="AY46" s="9">
        <f t="shared" si="29"/>
        <v>0</v>
      </c>
      <c r="AZ46" s="9">
        <f t="shared" si="29"/>
        <v>0</v>
      </c>
      <c r="BA46" s="9">
        <f t="shared" si="29"/>
        <v>0</v>
      </c>
      <c r="BB46" s="9">
        <f t="shared" si="29"/>
        <v>0</v>
      </c>
      <c r="BC46" s="9">
        <f t="shared" si="29"/>
        <v>0</v>
      </c>
      <c r="BD46" s="9">
        <f t="shared" si="29"/>
        <v>0</v>
      </c>
      <c r="BE46" s="9">
        <f t="shared" si="29"/>
        <v>0</v>
      </c>
      <c r="BF46" s="9">
        <f t="shared" ref="K46:BQ51" si="31">IF($A46&gt;=BF$27,$E46,0)+IF($A46=BF$27,$D46,0)</f>
        <v>0</v>
      </c>
      <c r="BG46" s="9">
        <f t="shared" si="31"/>
        <v>0</v>
      </c>
      <c r="BH46" s="9">
        <f t="shared" si="31"/>
        <v>0</v>
      </c>
      <c r="BI46" s="9">
        <f t="shared" si="31"/>
        <v>0</v>
      </c>
      <c r="BJ46" s="9">
        <f t="shared" si="31"/>
        <v>0</v>
      </c>
      <c r="BK46" s="9">
        <f t="shared" si="31"/>
        <v>0</v>
      </c>
      <c r="BL46" s="9">
        <f t="shared" si="31"/>
        <v>0</v>
      </c>
      <c r="BM46" s="9">
        <f t="shared" si="31"/>
        <v>0</v>
      </c>
      <c r="BN46" s="9">
        <f t="shared" si="31"/>
        <v>0</v>
      </c>
      <c r="BO46" s="9">
        <f t="shared" si="31"/>
        <v>0</v>
      </c>
      <c r="BP46" s="9">
        <f t="shared" si="31"/>
        <v>0</v>
      </c>
      <c r="BQ46" s="9">
        <f t="shared" si="31"/>
        <v>0</v>
      </c>
    </row>
    <row r="47" spans="1:69" x14ac:dyDescent="0.25">
      <c r="A47" s="25">
        <f t="shared" si="26"/>
        <v>19</v>
      </c>
      <c r="B47" s="29">
        <f>'Amort Alloc'!F39</f>
        <v>1.1353792063802074E-2</v>
      </c>
      <c r="C47" s="30"/>
      <c r="D47" s="27">
        <f t="shared" si="23"/>
        <v>1.2552745317061325</v>
      </c>
      <c r="E47" s="13">
        <f t="shared" si="24"/>
        <v>1.9838358699083715E-2</v>
      </c>
      <c r="F47" s="14">
        <f>'Rates Extrap'!K31</f>
        <v>1.5803999999999999E-2</v>
      </c>
      <c r="G47" s="28">
        <v>1</v>
      </c>
      <c r="H47" s="13">
        <f t="shared" si="25"/>
        <v>1.2552745317061342</v>
      </c>
      <c r="J47" s="9">
        <f t="shared" si="30"/>
        <v>1.9838358699083715E-2</v>
      </c>
      <c r="K47" s="9">
        <f t="shared" si="31"/>
        <v>1.9838358699083715E-2</v>
      </c>
      <c r="L47" s="9">
        <f t="shared" si="31"/>
        <v>1.9838358699083715E-2</v>
      </c>
      <c r="M47" s="9">
        <f t="shared" si="31"/>
        <v>1.9838358699083715E-2</v>
      </c>
      <c r="N47" s="9">
        <f t="shared" si="31"/>
        <v>1.9838358699083715E-2</v>
      </c>
      <c r="O47" s="9">
        <f t="shared" si="31"/>
        <v>1.9838358699083715E-2</v>
      </c>
      <c r="P47" s="9">
        <f t="shared" si="31"/>
        <v>1.9838358699083715E-2</v>
      </c>
      <c r="Q47" s="9">
        <f t="shared" si="31"/>
        <v>1.9838358699083715E-2</v>
      </c>
      <c r="R47" s="9">
        <f t="shared" si="31"/>
        <v>1.9838358699083715E-2</v>
      </c>
      <c r="S47" s="9">
        <f t="shared" si="31"/>
        <v>1.9838358699083715E-2</v>
      </c>
      <c r="T47" s="9">
        <f t="shared" si="31"/>
        <v>1.9838358699083715E-2</v>
      </c>
      <c r="U47" s="9">
        <f t="shared" si="31"/>
        <v>1.9838358699083715E-2</v>
      </c>
      <c r="V47" s="9">
        <f t="shared" si="31"/>
        <v>1.9838358699083715E-2</v>
      </c>
      <c r="W47" s="9">
        <f t="shared" si="31"/>
        <v>1.9838358699083715E-2</v>
      </c>
      <c r="X47" s="9">
        <f t="shared" si="31"/>
        <v>1.9838358699083715E-2</v>
      </c>
      <c r="Y47" s="9">
        <f t="shared" si="31"/>
        <v>1.9838358699083715E-2</v>
      </c>
      <c r="Z47" s="9">
        <f t="shared" si="31"/>
        <v>1.9838358699083715E-2</v>
      </c>
      <c r="AA47" s="9">
        <f t="shared" si="31"/>
        <v>1.9838358699083715E-2</v>
      </c>
      <c r="AB47" s="9">
        <f t="shared" si="31"/>
        <v>1.2751128904052162</v>
      </c>
      <c r="AC47" s="9">
        <f t="shared" si="31"/>
        <v>0</v>
      </c>
      <c r="AD47" s="9">
        <f t="shared" si="31"/>
        <v>0</v>
      </c>
      <c r="AE47" s="9">
        <f t="shared" si="31"/>
        <v>0</v>
      </c>
      <c r="AF47" s="9">
        <f t="shared" si="31"/>
        <v>0</v>
      </c>
      <c r="AG47" s="9">
        <f t="shared" si="31"/>
        <v>0</v>
      </c>
      <c r="AH47" s="9">
        <f t="shared" si="31"/>
        <v>0</v>
      </c>
      <c r="AI47" s="9">
        <f t="shared" si="31"/>
        <v>0</v>
      </c>
      <c r="AJ47" s="9">
        <f t="shared" si="31"/>
        <v>0</v>
      </c>
      <c r="AK47" s="9">
        <f t="shared" si="31"/>
        <v>0</v>
      </c>
      <c r="AL47" s="9">
        <f t="shared" si="31"/>
        <v>0</v>
      </c>
      <c r="AM47" s="9">
        <f t="shared" si="31"/>
        <v>0</v>
      </c>
      <c r="AN47" s="9">
        <f t="shared" si="31"/>
        <v>0</v>
      </c>
      <c r="AO47" s="9">
        <f t="shared" si="31"/>
        <v>0</v>
      </c>
      <c r="AP47" s="9">
        <f t="shared" si="31"/>
        <v>0</v>
      </c>
      <c r="AQ47" s="9">
        <f t="shared" si="31"/>
        <v>0</v>
      </c>
      <c r="AR47" s="9">
        <f t="shared" si="31"/>
        <v>0</v>
      </c>
      <c r="AS47" s="9">
        <f t="shared" si="31"/>
        <v>0</v>
      </c>
      <c r="AT47" s="9">
        <f t="shared" si="31"/>
        <v>0</v>
      </c>
      <c r="AU47" s="9">
        <f t="shared" si="31"/>
        <v>0</v>
      </c>
      <c r="AV47" s="9">
        <f t="shared" si="31"/>
        <v>0</v>
      </c>
      <c r="AW47" s="9">
        <f t="shared" si="31"/>
        <v>0</v>
      </c>
      <c r="AX47" s="9">
        <f t="shared" si="31"/>
        <v>0</v>
      </c>
      <c r="AY47" s="9">
        <f t="shared" si="31"/>
        <v>0</v>
      </c>
      <c r="AZ47" s="9">
        <f t="shared" si="31"/>
        <v>0</v>
      </c>
      <c r="BA47" s="9">
        <f t="shared" si="31"/>
        <v>0</v>
      </c>
      <c r="BB47" s="9">
        <f t="shared" si="31"/>
        <v>0</v>
      </c>
      <c r="BC47" s="9">
        <f t="shared" si="31"/>
        <v>0</v>
      </c>
      <c r="BD47" s="9">
        <f t="shared" si="31"/>
        <v>0</v>
      </c>
      <c r="BE47" s="9">
        <f t="shared" si="31"/>
        <v>0</v>
      </c>
      <c r="BF47" s="9">
        <f t="shared" si="31"/>
        <v>0</v>
      </c>
      <c r="BG47" s="9">
        <f t="shared" si="31"/>
        <v>0</v>
      </c>
      <c r="BH47" s="9">
        <f t="shared" si="31"/>
        <v>0</v>
      </c>
      <c r="BI47" s="9">
        <f t="shared" si="31"/>
        <v>0</v>
      </c>
      <c r="BJ47" s="9">
        <f t="shared" si="31"/>
        <v>0</v>
      </c>
      <c r="BK47" s="9">
        <f t="shared" si="31"/>
        <v>0</v>
      </c>
      <c r="BL47" s="9">
        <f t="shared" si="31"/>
        <v>0</v>
      </c>
      <c r="BM47" s="9">
        <f t="shared" si="31"/>
        <v>0</v>
      </c>
      <c r="BN47" s="9">
        <f t="shared" si="31"/>
        <v>0</v>
      </c>
      <c r="BO47" s="9">
        <f t="shared" si="31"/>
        <v>0</v>
      </c>
      <c r="BP47" s="9">
        <f t="shared" si="31"/>
        <v>0</v>
      </c>
      <c r="BQ47" s="9">
        <f t="shared" si="31"/>
        <v>0</v>
      </c>
    </row>
    <row r="48" spans="1:69" x14ac:dyDescent="0.25">
      <c r="A48" s="25">
        <f t="shared" si="26"/>
        <v>20</v>
      </c>
      <c r="B48" s="29">
        <f>'Amort Alloc'!F40</f>
        <v>1.1666021345556601E-2</v>
      </c>
      <c r="C48" s="30"/>
      <c r="D48" s="27">
        <f t="shared" si="23"/>
        <v>1.2897945813280476</v>
      </c>
      <c r="E48" s="13">
        <f t="shared" si="24"/>
        <v>2.0894672217514371E-2</v>
      </c>
      <c r="F48" s="14">
        <f>'Rates Extrap'!K32</f>
        <v>1.6199999999999999E-2</v>
      </c>
      <c r="G48" s="28">
        <v>1</v>
      </c>
      <c r="H48" s="13">
        <f t="shared" si="25"/>
        <v>1.2897945813280476</v>
      </c>
      <c r="J48" s="9">
        <f t="shared" si="30"/>
        <v>2.0894672217514371E-2</v>
      </c>
      <c r="K48" s="9">
        <f t="shared" si="31"/>
        <v>2.0894672217514371E-2</v>
      </c>
      <c r="L48" s="9">
        <f t="shared" si="31"/>
        <v>2.0894672217514371E-2</v>
      </c>
      <c r="M48" s="9">
        <f t="shared" si="31"/>
        <v>2.0894672217514371E-2</v>
      </c>
      <c r="N48" s="9">
        <f t="shared" si="31"/>
        <v>2.0894672217514371E-2</v>
      </c>
      <c r="O48" s="9">
        <f t="shared" si="31"/>
        <v>2.0894672217514371E-2</v>
      </c>
      <c r="P48" s="9">
        <f t="shared" si="31"/>
        <v>2.0894672217514371E-2</v>
      </c>
      <c r="Q48" s="9">
        <f t="shared" si="31"/>
        <v>2.0894672217514371E-2</v>
      </c>
      <c r="R48" s="9">
        <f t="shared" si="31"/>
        <v>2.0894672217514371E-2</v>
      </c>
      <c r="S48" s="9">
        <f t="shared" si="31"/>
        <v>2.0894672217514371E-2</v>
      </c>
      <c r="T48" s="9">
        <f t="shared" si="31"/>
        <v>2.0894672217514371E-2</v>
      </c>
      <c r="U48" s="9">
        <f t="shared" si="31"/>
        <v>2.0894672217514371E-2</v>
      </c>
      <c r="V48" s="9">
        <f t="shared" si="31"/>
        <v>2.0894672217514371E-2</v>
      </c>
      <c r="W48" s="9">
        <f t="shared" si="31"/>
        <v>2.0894672217514371E-2</v>
      </c>
      <c r="X48" s="9">
        <f t="shared" si="31"/>
        <v>2.0894672217514371E-2</v>
      </c>
      <c r="Y48" s="9">
        <f t="shared" si="31"/>
        <v>2.0894672217514371E-2</v>
      </c>
      <c r="Z48" s="9">
        <f t="shared" si="31"/>
        <v>2.0894672217514371E-2</v>
      </c>
      <c r="AA48" s="9">
        <f t="shared" si="31"/>
        <v>2.0894672217514371E-2</v>
      </c>
      <c r="AB48" s="9">
        <f t="shared" si="31"/>
        <v>2.0894672217514371E-2</v>
      </c>
      <c r="AC48" s="9">
        <f t="shared" si="31"/>
        <v>1.3106892535455619</v>
      </c>
      <c r="AD48" s="9">
        <f t="shared" si="31"/>
        <v>0</v>
      </c>
      <c r="AE48" s="9">
        <f t="shared" si="31"/>
        <v>0</v>
      </c>
      <c r="AF48" s="9">
        <f t="shared" si="31"/>
        <v>0</v>
      </c>
      <c r="AG48" s="9">
        <f t="shared" si="31"/>
        <v>0</v>
      </c>
      <c r="AH48" s="9">
        <f t="shared" si="31"/>
        <v>0</v>
      </c>
      <c r="AI48" s="9">
        <f t="shared" si="31"/>
        <v>0</v>
      </c>
      <c r="AJ48" s="9">
        <f t="shared" si="31"/>
        <v>0</v>
      </c>
      <c r="AK48" s="9">
        <f t="shared" si="31"/>
        <v>0</v>
      </c>
      <c r="AL48" s="9">
        <f t="shared" si="31"/>
        <v>0</v>
      </c>
      <c r="AM48" s="9">
        <f t="shared" si="31"/>
        <v>0</v>
      </c>
      <c r="AN48" s="9">
        <f t="shared" si="31"/>
        <v>0</v>
      </c>
      <c r="AO48" s="9">
        <f t="shared" si="31"/>
        <v>0</v>
      </c>
      <c r="AP48" s="9">
        <f t="shared" si="31"/>
        <v>0</v>
      </c>
      <c r="AQ48" s="9">
        <f t="shared" si="31"/>
        <v>0</v>
      </c>
      <c r="AR48" s="9">
        <f t="shared" si="31"/>
        <v>0</v>
      </c>
      <c r="AS48" s="9">
        <f t="shared" si="31"/>
        <v>0</v>
      </c>
      <c r="AT48" s="9">
        <f t="shared" si="31"/>
        <v>0</v>
      </c>
      <c r="AU48" s="9">
        <f t="shared" si="31"/>
        <v>0</v>
      </c>
      <c r="AV48" s="9">
        <f t="shared" si="31"/>
        <v>0</v>
      </c>
      <c r="AW48" s="9">
        <f t="shared" si="31"/>
        <v>0</v>
      </c>
      <c r="AX48" s="9">
        <f t="shared" si="31"/>
        <v>0</v>
      </c>
      <c r="AY48" s="9">
        <f t="shared" si="31"/>
        <v>0</v>
      </c>
      <c r="AZ48" s="9">
        <f t="shared" si="31"/>
        <v>0</v>
      </c>
      <c r="BA48" s="9">
        <f t="shared" si="31"/>
        <v>0</v>
      </c>
      <c r="BB48" s="9">
        <f t="shared" si="31"/>
        <v>0</v>
      </c>
      <c r="BC48" s="9">
        <f t="shared" si="31"/>
        <v>0</v>
      </c>
      <c r="BD48" s="9">
        <f t="shared" si="31"/>
        <v>0</v>
      </c>
      <c r="BE48" s="9">
        <f t="shared" si="31"/>
        <v>0</v>
      </c>
      <c r="BF48" s="9">
        <f t="shared" si="31"/>
        <v>0</v>
      </c>
      <c r="BG48" s="9">
        <f t="shared" si="31"/>
        <v>0</v>
      </c>
      <c r="BH48" s="9">
        <f t="shared" si="31"/>
        <v>0</v>
      </c>
      <c r="BI48" s="9">
        <f t="shared" si="31"/>
        <v>0</v>
      </c>
      <c r="BJ48" s="9">
        <f t="shared" si="31"/>
        <v>0</v>
      </c>
      <c r="BK48" s="9">
        <f t="shared" si="31"/>
        <v>0</v>
      </c>
      <c r="BL48" s="9">
        <f t="shared" si="31"/>
        <v>0</v>
      </c>
      <c r="BM48" s="9">
        <f t="shared" si="31"/>
        <v>0</v>
      </c>
      <c r="BN48" s="9">
        <f t="shared" si="31"/>
        <v>0</v>
      </c>
      <c r="BO48" s="9">
        <f t="shared" si="31"/>
        <v>0</v>
      </c>
      <c r="BP48" s="9">
        <f t="shared" si="31"/>
        <v>0</v>
      </c>
      <c r="BQ48" s="9">
        <f t="shared" si="31"/>
        <v>0</v>
      </c>
    </row>
    <row r="49" spans="1:69" x14ac:dyDescent="0.25">
      <c r="A49" s="25">
        <f t="shared" si="26"/>
        <v>21</v>
      </c>
      <c r="B49" s="29">
        <f>'Amort Alloc'!F41</f>
        <v>1.1986836932559442E-2</v>
      </c>
      <c r="C49" s="30"/>
      <c r="D49" s="27">
        <f t="shared" si="23"/>
        <v>1.3252639323145727</v>
      </c>
      <c r="E49" s="13">
        <f t="shared" si="24"/>
        <v>2.2025886555068198E-2</v>
      </c>
      <c r="F49" s="14">
        <f>'Rates Extrap'!K33</f>
        <v>1.6619999999999999E-2</v>
      </c>
      <c r="G49" s="28">
        <v>1</v>
      </c>
      <c r="H49" s="13">
        <f t="shared" si="25"/>
        <v>1.3252639323145707</v>
      </c>
      <c r="J49" s="9">
        <f t="shared" si="30"/>
        <v>2.2025886555068198E-2</v>
      </c>
      <c r="K49" s="9">
        <f t="shared" si="31"/>
        <v>2.2025886555068198E-2</v>
      </c>
      <c r="L49" s="9">
        <f t="shared" si="31"/>
        <v>2.2025886555068198E-2</v>
      </c>
      <c r="M49" s="9">
        <f t="shared" si="31"/>
        <v>2.2025886555068198E-2</v>
      </c>
      <c r="N49" s="9">
        <f t="shared" si="31"/>
        <v>2.2025886555068198E-2</v>
      </c>
      <c r="O49" s="9">
        <f t="shared" si="31"/>
        <v>2.2025886555068198E-2</v>
      </c>
      <c r="P49" s="9">
        <f t="shared" si="31"/>
        <v>2.2025886555068198E-2</v>
      </c>
      <c r="Q49" s="9">
        <f t="shared" si="31"/>
        <v>2.2025886555068198E-2</v>
      </c>
      <c r="R49" s="9">
        <f t="shared" si="31"/>
        <v>2.2025886555068198E-2</v>
      </c>
      <c r="S49" s="9">
        <f t="shared" si="31"/>
        <v>2.2025886555068198E-2</v>
      </c>
      <c r="T49" s="9">
        <f t="shared" si="31"/>
        <v>2.2025886555068198E-2</v>
      </c>
      <c r="U49" s="9">
        <f t="shared" si="31"/>
        <v>2.2025886555068198E-2</v>
      </c>
      <c r="V49" s="9">
        <f t="shared" si="31"/>
        <v>2.2025886555068198E-2</v>
      </c>
      <c r="W49" s="9">
        <f t="shared" si="31"/>
        <v>2.2025886555068198E-2</v>
      </c>
      <c r="X49" s="9">
        <f t="shared" si="31"/>
        <v>2.2025886555068198E-2</v>
      </c>
      <c r="Y49" s="9">
        <f t="shared" si="31"/>
        <v>2.2025886555068198E-2</v>
      </c>
      <c r="Z49" s="9">
        <f t="shared" si="31"/>
        <v>2.2025886555068198E-2</v>
      </c>
      <c r="AA49" s="9">
        <f t="shared" si="31"/>
        <v>2.2025886555068198E-2</v>
      </c>
      <c r="AB49" s="9">
        <f t="shared" si="31"/>
        <v>2.2025886555068198E-2</v>
      </c>
      <c r="AC49" s="9">
        <f t="shared" si="31"/>
        <v>2.2025886555068198E-2</v>
      </c>
      <c r="AD49" s="9">
        <f t="shared" si="31"/>
        <v>1.3472898188696409</v>
      </c>
      <c r="AE49" s="9">
        <f t="shared" si="31"/>
        <v>0</v>
      </c>
      <c r="AF49" s="9">
        <f t="shared" si="31"/>
        <v>0</v>
      </c>
      <c r="AG49" s="9">
        <f t="shared" si="31"/>
        <v>0</v>
      </c>
      <c r="AH49" s="9">
        <f t="shared" si="31"/>
        <v>0</v>
      </c>
      <c r="AI49" s="9">
        <f t="shared" si="31"/>
        <v>0</v>
      </c>
      <c r="AJ49" s="9">
        <f t="shared" si="31"/>
        <v>0</v>
      </c>
      <c r="AK49" s="9">
        <f t="shared" si="31"/>
        <v>0</v>
      </c>
      <c r="AL49" s="9">
        <f t="shared" si="31"/>
        <v>0</v>
      </c>
      <c r="AM49" s="9">
        <f t="shared" si="31"/>
        <v>0</v>
      </c>
      <c r="AN49" s="9">
        <f t="shared" si="31"/>
        <v>0</v>
      </c>
      <c r="AO49" s="9">
        <f t="shared" si="31"/>
        <v>0</v>
      </c>
      <c r="AP49" s="9">
        <f t="shared" si="31"/>
        <v>0</v>
      </c>
      <c r="AQ49" s="9">
        <f t="shared" si="31"/>
        <v>0</v>
      </c>
      <c r="AR49" s="9">
        <f t="shared" si="31"/>
        <v>0</v>
      </c>
      <c r="AS49" s="9">
        <f t="shared" si="31"/>
        <v>0</v>
      </c>
      <c r="AT49" s="9">
        <f t="shared" si="31"/>
        <v>0</v>
      </c>
      <c r="AU49" s="9">
        <f t="shared" si="31"/>
        <v>0</v>
      </c>
      <c r="AV49" s="9">
        <f t="shared" si="31"/>
        <v>0</v>
      </c>
      <c r="AW49" s="9">
        <f t="shared" si="31"/>
        <v>0</v>
      </c>
      <c r="AX49" s="9">
        <f t="shared" si="31"/>
        <v>0</v>
      </c>
      <c r="AY49" s="9">
        <f t="shared" si="31"/>
        <v>0</v>
      </c>
      <c r="AZ49" s="9">
        <f t="shared" si="31"/>
        <v>0</v>
      </c>
      <c r="BA49" s="9">
        <f t="shared" si="31"/>
        <v>0</v>
      </c>
      <c r="BB49" s="9">
        <f t="shared" si="31"/>
        <v>0</v>
      </c>
      <c r="BC49" s="9">
        <f t="shared" si="31"/>
        <v>0</v>
      </c>
      <c r="BD49" s="9">
        <f t="shared" si="31"/>
        <v>0</v>
      </c>
      <c r="BE49" s="9">
        <f t="shared" si="31"/>
        <v>0</v>
      </c>
      <c r="BF49" s="9">
        <f t="shared" si="31"/>
        <v>0</v>
      </c>
      <c r="BG49" s="9">
        <f t="shared" si="31"/>
        <v>0</v>
      </c>
      <c r="BH49" s="9">
        <f t="shared" si="31"/>
        <v>0</v>
      </c>
      <c r="BI49" s="9">
        <f t="shared" si="31"/>
        <v>0</v>
      </c>
      <c r="BJ49" s="9">
        <f t="shared" si="31"/>
        <v>0</v>
      </c>
      <c r="BK49" s="9">
        <f t="shared" si="31"/>
        <v>0</v>
      </c>
      <c r="BL49" s="9">
        <f t="shared" si="31"/>
        <v>0</v>
      </c>
      <c r="BM49" s="9">
        <f t="shared" si="31"/>
        <v>0</v>
      </c>
      <c r="BN49" s="9">
        <f t="shared" si="31"/>
        <v>0</v>
      </c>
      <c r="BO49" s="9">
        <f t="shared" si="31"/>
        <v>0</v>
      </c>
      <c r="BP49" s="9">
        <f t="shared" si="31"/>
        <v>0</v>
      </c>
      <c r="BQ49" s="9">
        <f t="shared" si="31"/>
        <v>0</v>
      </c>
    </row>
    <row r="50" spans="1:69" x14ac:dyDescent="0.25">
      <c r="A50" s="25">
        <f t="shared" si="26"/>
        <v>22</v>
      </c>
      <c r="B50" s="29">
        <f>'Amort Alloc'!F42</f>
        <v>1.2316474948204785E-2</v>
      </c>
      <c r="C50" s="30"/>
      <c r="D50" s="27">
        <f t="shared" si="23"/>
        <v>1.361708690453219</v>
      </c>
      <c r="E50" s="13">
        <f t="shared" si="24"/>
        <v>2.3236197093893726E-2</v>
      </c>
      <c r="F50" s="14">
        <f>'Rates Extrap'!K34</f>
        <v>1.7063999999999999E-2</v>
      </c>
      <c r="G50" s="28">
        <v>1</v>
      </c>
      <c r="H50" s="13">
        <f t="shared" si="25"/>
        <v>1.3617086904532194</v>
      </c>
      <c r="J50" s="9">
        <f t="shared" si="30"/>
        <v>2.3236197093893726E-2</v>
      </c>
      <c r="K50" s="9">
        <f t="shared" si="31"/>
        <v>2.3236197093893726E-2</v>
      </c>
      <c r="L50" s="9">
        <f t="shared" si="31"/>
        <v>2.3236197093893726E-2</v>
      </c>
      <c r="M50" s="9">
        <f t="shared" si="31"/>
        <v>2.3236197093893726E-2</v>
      </c>
      <c r="N50" s="9">
        <f t="shared" si="31"/>
        <v>2.3236197093893726E-2</v>
      </c>
      <c r="O50" s="9">
        <f t="shared" si="31"/>
        <v>2.3236197093893726E-2</v>
      </c>
      <c r="P50" s="9">
        <f t="shared" si="31"/>
        <v>2.3236197093893726E-2</v>
      </c>
      <c r="Q50" s="9">
        <f t="shared" si="31"/>
        <v>2.3236197093893726E-2</v>
      </c>
      <c r="R50" s="9">
        <f t="shared" si="31"/>
        <v>2.3236197093893726E-2</v>
      </c>
      <c r="S50" s="9">
        <f t="shared" si="31"/>
        <v>2.3236197093893726E-2</v>
      </c>
      <c r="T50" s="9">
        <f t="shared" si="31"/>
        <v>2.3236197093893726E-2</v>
      </c>
      <c r="U50" s="9">
        <f t="shared" si="31"/>
        <v>2.3236197093893726E-2</v>
      </c>
      <c r="V50" s="9">
        <f t="shared" si="31"/>
        <v>2.3236197093893726E-2</v>
      </c>
      <c r="W50" s="9">
        <f t="shared" si="31"/>
        <v>2.3236197093893726E-2</v>
      </c>
      <c r="X50" s="9">
        <f t="shared" si="31"/>
        <v>2.3236197093893726E-2</v>
      </c>
      <c r="Y50" s="9">
        <f t="shared" si="31"/>
        <v>2.3236197093893726E-2</v>
      </c>
      <c r="Z50" s="9">
        <f t="shared" si="31"/>
        <v>2.3236197093893726E-2</v>
      </c>
      <c r="AA50" s="9">
        <f t="shared" si="31"/>
        <v>2.3236197093893726E-2</v>
      </c>
      <c r="AB50" s="9">
        <f t="shared" si="31"/>
        <v>2.3236197093893726E-2</v>
      </c>
      <c r="AC50" s="9">
        <f t="shared" si="31"/>
        <v>2.3236197093893726E-2</v>
      </c>
      <c r="AD50" s="9">
        <f t="shared" si="31"/>
        <v>2.3236197093893726E-2</v>
      </c>
      <c r="AE50" s="9">
        <f t="shared" si="31"/>
        <v>1.3849448875471126</v>
      </c>
      <c r="AF50" s="9">
        <f t="shared" si="31"/>
        <v>0</v>
      </c>
      <c r="AG50" s="9">
        <f t="shared" si="31"/>
        <v>0</v>
      </c>
      <c r="AH50" s="9">
        <f t="shared" si="31"/>
        <v>0</v>
      </c>
      <c r="AI50" s="9">
        <f t="shared" si="31"/>
        <v>0</v>
      </c>
      <c r="AJ50" s="9">
        <f t="shared" si="31"/>
        <v>0</v>
      </c>
      <c r="AK50" s="9">
        <f t="shared" si="31"/>
        <v>0</v>
      </c>
      <c r="AL50" s="9">
        <f t="shared" si="31"/>
        <v>0</v>
      </c>
      <c r="AM50" s="9">
        <f t="shared" si="31"/>
        <v>0</v>
      </c>
      <c r="AN50" s="9">
        <f t="shared" si="31"/>
        <v>0</v>
      </c>
      <c r="AO50" s="9">
        <f t="shared" si="31"/>
        <v>0</v>
      </c>
      <c r="AP50" s="9">
        <f t="shared" si="31"/>
        <v>0</v>
      </c>
      <c r="AQ50" s="9">
        <f t="shared" si="31"/>
        <v>0</v>
      </c>
      <c r="AR50" s="9">
        <f t="shared" si="31"/>
        <v>0</v>
      </c>
      <c r="AS50" s="9">
        <f t="shared" si="31"/>
        <v>0</v>
      </c>
      <c r="AT50" s="9">
        <f t="shared" si="31"/>
        <v>0</v>
      </c>
      <c r="AU50" s="9">
        <f t="shared" si="31"/>
        <v>0</v>
      </c>
      <c r="AV50" s="9">
        <f t="shared" si="31"/>
        <v>0</v>
      </c>
      <c r="AW50" s="9">
        <f t="shared" si="31"/>
        <v>0</v>
      </c>
      <c r="AX50" s="9">
        <f t="shared" si="31"/>
        <v>0</v>
      </c>
      <c r="AY50" s="9">
        <f t="shared" si="31"/>
        <v>0</v>
      </c>
      <c r="AZ50" s="9">
        <f t="shared" si="31"/>
        <v>0</v>
      </c>
      <c r="BA50" s="9">
        <f t="shared" si="31"/>
        <v>0</v>
      </c>
      <c r="BB50" s="9">
        <f t="shared" si="31"/>
        <v>0</v>
      </c>
      <c r="BC50" s="9">
        <f t="shared" si="31"/>
        <v>0</v>
      </c>
      <c r="BD50" s="9">
        <f t="shared" si="31"/>
        <v>0</v>
      </c>
      <c r="BE50" s="9">
        <f t="shared" si="31"/>
        <v>0</v>
      </c>
      <c r="BF50" s="9">
        <f t="shared" si="31"/>
        <v>0</v>
      </c>
      <c r="BG50" s="9">
        <f t="shared" si="31"/>
        <v>0</v>
      </c>
      <c r="BH50" s="9">
        <f t="shared" si="31"/>
        <v>0</v>
      </c>
      <c r="BI50" s="9">
        <f t="shared" si="31"/>
        <v>0</v>
      </c>
      <c r="BJ50" s="9">
        <f t="shared" si="31"/>
        <v>0</v>
      </c>
      <c r="BK50" s="9">
        <f t="shared" si="31"/>
        <v>0</v>
      </c>
      <c r="BL50" s="9">
        <f t="shared" si="31"/>
        <v>0</v>
      </c>
      <c r="BM50" s="9">
        <f t="shared" si="31"/>
        <v>0</v>
      </c>
      <c r="BN50" s="9">
        <f t="shared" si="31"/>
        <v>0</v>
      </c>
      <c r="BO50" s="9">
        <f t="shared" si="31"/>
        <v>0</v>
      </c>
      <c r="BP50" s="9">
        <f t="shared" si="31"/>
        <v>0</v>
      </c>
      <c r="BQ50" s="9">
        <f t="shared" si="31"/>
        <v>0</v>
      </c>
    </row>
    <row r="51" spans="1:69" x14ac:dyDescent="0.25">
      <c r="A51" s="25">
        <f t="shared" si="26"/>
        <v>23</v>
      </c>
      <c r="B51" s="29">
        <f>'Amort Alloc'!F43</f>
        <v>1.2655178009280519E-2</v>
      </c>
      <c r="C51" s="30"/>
      <c r="D51" s="27">
        <f t="shared" si="23"/>
        <v>1.3991556794406939</v>
      </c>
      <c r="E51" s="13">
        <f t="shared" si="24"/>
        <v>2.44460480311878E-2</v>
      </c>
      <c r="F51" s="14">
        <f>'Rates Extrap'!K35</f>
        <v>1.7471999999999998E-2</v>
      </c>
      <c r="G51" s="28">
        <v>1</v>
      </c>
      <c r="H51" s="13">
        <f t="shared" si="25"/>
        <v>1.3991556794406961</v>
      </c>
      <c r="J51" s="9">
        <f t="shared" si="30"/>
        <v>2.44460480311878E-2</v>
      </c>
      <c r="K51" s="9">
        <f t="shared" si="31"/>
        <v>2.44460480311878E-2</v>
      </c>
      <c r="L51" s="9">
        <f t="shared" si="31"/>
        <v>2.44460480311878E-2</v>
      </c>
      <c r="M51" s="9">
        <f t="shared" si="31"/>
        <v>2.44460480311878E-2</v>
      </c>
      <c r="N51" s="9">
        <f t="shared" si="31"/>
        <v>2.44460480311878E-2</v>
      </c>
      <c r="O51" s="9">
        <f t="shared" si="31"/>
        <v>2.44460480311878E-2</v>
      </c>
      <c r="P51" s="9">
        <f t="shared" si="31"/>
        <v>2.44460480311878E-2</v>
      </c>
      <c r="Q51" s="9">
        <f t="shared" si="31"/>
        <v>2.44460480311878E-2</v>
      </c>
      <c r="R51" s="9">
        <f t="shared" ref="K51:BQ55" si="32">IF($A51&gt;=R$27,$E51,0)+IF($A51=R$27,$D51,0)</f>
        <v>2.44460480311878E-2</v>
      </c>
      <c r="S51" s="9">
        <f t="shared" si="32"/>
        <v>2.44460480311878E-2</v>
      </c>
      <c r="T51" s="9">
        <f t="shared" si="32"/>
        <v>2.44460480311878E-2</v>
      </c>
      <c r="U51" s="9">
        <f t="shared" si="32"/>
        <v>2.44460480311878E-2</v>
      </c>
      <c r="V51" s="9">
        <f t="shared" si="32"/>
        <v>2.44460480311878E-2</v>
      </c>
      <c r="W51" s="9">
        <f t="shared" si="32"/>
        <v>2.44460480311878E-2</v>
      </c>
      <c r="X51" s="9">
        <f t="shared" si="32"/>
        <v>2.44460480311878E-2</v>
      </c>
      <c r="Y51" s="9">
        <f t="shared" si="32"/>
        <v>2.44460480311878E-2</v>
      </c>
      <c r="Z51" s="9">
        <f t="shared" si="32"/>
        <v>2.44460480311878E-2</v>
      </c>
      <c r="AA51" s="9">
        <f t="shared" si="32"/>
        <v>2.44460480311878E-2</v>
      </c>
      <c r="AB51" s="9">
        <f t="shared" si="32"/>
        <v>2.44460480311878E-2</v>
      </c>
      <c r="AC51" s="9">
        <f t="shared" si="32"/>
        <v>2.44460480311878E-2</v>
      </c>
      <c r="AD51" s="9">
        <f t="shared" si="32"/>
        <v>2.44460480311878E-2</v>
      </c>
      <c r="AE51" s="9">
        <f t="shared" si="32"/>
        <v>2.44460480311878E-2</v>
      </c>
      <c r="AF51" s="9">
        <f t="shared" si="32"/>
        <v>1.4236017274718817</v>
      </c>
      <c r="AG51" s="9">
        <f t="shared" si="32"/>
        <v>0</v>
      </c>
      <c r="AH51" s="9">
        <f t="shared" si="32"/>
        <v>0</v>
      </c>
      <c r="AI51" s="9">
        <f t="shared" si="32"/>
        <v>0</v>
      </c>
      <c r="AJ51" s="9">
        <f t="shared" si="32"/>
        <v>0</v>
      </c>
      <c r="AK51" s="9">
        <f t="shared" si="32"/>
        <v>0</v>
      </c>
      <c r="AL51" s="9">
        <f t="shared" si="32"/>
        <v>0</v>
      </c>
      <c r="AM51" s="9">
        <f t="shared" si="32"/>
        <v>0</v>
      </c>
      <c r="AN51" s="9">
        <f t="shared" si="32"/>
        <v>0</v>
      </c>
      <c r="AO51" s="9">
        <f t="shared" si="32"/>
        <v>0</v>
      </c>
      <c r="AP51" s="9">
        <f t="shared" si="32"/>
        <v>0</v>
      </c>
      <c r="AQ51" s="9">
        <f t="shared" si="32"/>
        <v>0</v>
      </c>
      <c r="AR51" s="9">
        <f t="shared" si="32"/>
        <v>0</v>
      </c>
      <c r="AS51" s="9">
        <f t="shared" si="32"/>
        <v>0</v>
      </c>
      <c r="AT51" s="9">
        <f t="shared" si="32"/>
        <v>0</v>
      </c>
      <c r="AU51" s="9">
        <f t="shared" si="32"/>
        <v>0</v>
      </c>
      <c r="AV51" s="9">
        <f t="shared" si="32"/>
        <v>0</v>
      </c>
      <c r="AW51" s="9">
        <f t="shared" si="32"/>
        <v>0</v>
      </c>
      <c r="AX51" s="9">
        <f t="shared" si="32"/>
        <v>0</v>
      </c>
      <c r="AY51" s="9">
        <f t="shared" si="32"/>
        <v>0</v>
      </c>
      <c r="AZ51" s="9">
        <f t="shared" si="32"/>
        <v>0</v>
      </c>
      <c r="BA51" s="9">
        <f t="shared" si="32"/>
        <v>0</v>
      </c>
      <c r="BB51" s="9">
        <f t="shared" si="32"/>
        <v>0</v>
      </c>
      <c r="BC51" s="9">
        <f t="shared" si="32"/>
        <v>0</v>
      </c>
      <c r="BD51" s="9">
        <f t="shared" si="32"/>
        <v>0</v>
      </c>
      <c r="BE51" s="9">
        <f t="shared" si="32"/>
        <v>0</v>
      </c>
      <c r="BF51" s="9">
        <f t="shared" si="32"/>
        <v>0</v>
      </c>
      <c r="BG51" s="9">
        <f t="shared" si="32"/>
        <v>0</v>
      </c>
      <c r="BH51" s="9">
        <f t="shared" si="32"/>
        <v>0</v>
      </c>
      <c r="BI51" s="9">
        <f t="shared" si="32"/>
        <v>0</v>
      </c>
      <c r="BJ51" s="9">
        <f t="shared" si="32"/>
        <v>0</v>
      </c>
      <c r="BK51" s="9">
        <f t="shared" si="32"/>
        <v>0</v>
      </c>
      <c r="BL51" s="9">
        <f t="shared" si="32"/>
        <v>0</v>
      </c>
      <c r="BM51" s="9">
        <f t="shared" si="32"/>
        <v>0</v>
      </c>
      <c r="BN51" s="9">
        <f t="shared" si="32"/>
        <v>0</v>
      </c>
      <c r="BO51" s="9">
        <f t="shared" si="32"/>
        <v>0</v>
      </c>
      <c r="BP51" s="9">
        <f t="shared" si="32"/>
        <v>0</v>
      </c>
      <c r="BQ51" s="9">
        <f t="shared" si="32"/>
        <v>0</v>
      </c>
    </row>
    <row r="52" spans="1:69" x14ac:dyDescent="0.25">
      <c r="A52" s="25">
        <f t="shared" si="26"/>
        <v>24</v>
      </c>
      <c r="B52" s="29">
        <f>'Amort Alloc'!F44</f>
        <v>1.3003195404535716E-2</v>
      </c>
      <c r="C52" s="30"/>
      <c r="D52" s="27">
        <f t="shared" si="23"/>
        <v>1.437632460625311</v>
      </c>
      <c r="E52" s="13">
        <f t="shared" si="24"/>
        <v>2.5722119985508062E-2</v>
      </c>
      <c r="F52" s="14">
        <f>'Rates Extrap'!K36</f>
        <v>1.7891999999999998E-2</v>
      </c>
      <c r="G52" s="28">
        <v>1</v>
      </c>
      <c r="H52" s="13">
        <f t="shared" si="25"/>
        <v>1.4376324606253104</v>
      </c>
      <c r="J52" s="9">
        <f t="shared" si="30"/>
        <v>2.5722119985508062E-2</v>
      </c>
      <c r="K52" s="9">
        <f t="shared" si="32"/>
        <v>2.5722119985508062E-2</v>
      </c>
      <c r="L52" s="9">
        <f t="shared" si="32"/>
        <v>2.5722119985508062E-2</v>
      </c>
      <c r="M52" s="9">
        <f t="shared" si="32"/>
        <v>2.5722119985508062E-2</v>
      </c>
      <c r="N52" s="9">
        <f t="shared" si="32"/>
        <v>2.5722119985508062E-2</v>
      </c>
      <c r="O52" s="9">
        <f t="shared" si="32"/>
        <v>2.5722119985508062E-2</v>
      </c>
      <c r="P52" s="9">
        <f t="shared" si="32"/>
        <v>2.5722119985508062E-2</v>
      </c>
      <c r="Q52" s="9">
        <f t="shared" si="32"/>
        <v>2.5722119985508062E-2</v>
      </c>
      <c r="R52" s="9">
        <f t="shared" si="32"/>
        <v>2.5722119985508062E-2</v>
      </c>
      <c r="S52" s="9">
        <f t="shared" si="32"/>
        <v>2.5722119985508062E-2</v>
      </c>
      <c r="T52" s="9">
        <f t="shared" si="32"/>
        <v>2.5722119985508062E-2</v>
      </c>
      <c r="U52" s="9">
        <f t="shared" si="32"/>
        <v>2.5722119985508062E-2</v>
      </c>
      <c r="V52" s="9">
        <f t="shared" si="32"/>
        <v>2.5722119985508062E-2</v>
      </c>
      <c r="W52" s="9">
        <f t="shared" si="32"/>
        <v>2.5722119985508062E-2</v>
      </c>
      <c r="X52" s="9">
        <f t="shared" si="32"/>
        <v>2.5722119985508062E-2</v>
      </c>
      <c r="Y52" s="9">
        <f t="shared" si="32"/>
        <v>2.5722119985508062E-2</v>
      </c>
      <c r="Z52" s="9">
        <f t="shared" si="32"/>
        <v>2.5722119985508062E-2</v>
      </c>
      <c r="AA52" s="9">
        <f t="shared" si="32"/>
        <v>2.5722119985508062E-2</v>
      </c>
      <c r="AB52" s="9">
        <f t="shared" si="32"/>
        <v>2.5722119985508062E-2</v>
      </c>
      <c r="AC52" s="9">
        <f t="shared" si="32"/>
        <v>2.5722119985508062E-2</v>
      </c>
      <c r="AD52" s="9">
        <f t="shared" si="32"/>
        <v>2.5722119985508062E-2</v>
      </c>
      <c r="AE52" s="9">
        <f t="shared" si="32"/>
        <v>2.5722119985508062E-2</v>
      </c>
      <c r="AF52" s="9">
        <f t="shared" si="32"/>
        <v>2.5722119985508062E-2</v>
      </c>
      <c r="AG52" s="9">
        <f t="shared" si="32"/>
        <v>1.463354580610819</v>
      </c>
      <c r="AH52" s="9">
        <f t="shared" si="32"/>
        <v>0</v>
      </c>
      <c r="AI52" s="9">
        <f t="shared" si="32"/>
        <v>0</v>
      </c>
      <c r="AJ52" s="9">
        <f t="shared" si="32"/>
        <v>0</v>
      </c>
      <c r="AK52" s="9">
        <f t="shared" si="32"/>
        <v>0</v>
      </c>
      <c r="AL52" s="9">
        <f t="shared" si="32"/>
        <v>0</v>
      </c>
      <c r="AM52" s="9">
        <f t="shared" si="32"/>
        <v>0</v>
      </c>
      <c r="AN52" s="9">
        <f t="shared" si="32"/>
        <v>0</v>
      </c>
      <c r="AO52" s="9">
        <f t="shared" si="32"/>
        <v>0</v>
      </c>
      <c r="AP52" s="9">
        <f t="shared" si="32"/>
        <v>0</v>
      </c>
      <c r="AQ52" s="9">
        <f t="shared" si="32"/>
        <v>0</v>
      </c>
      <c r="AR52" s="9">
        <f t="shared" si="32"/>
        <v>0</v>
      </c>
      <c r="AS52" s="9">
        <f t="shared" si="32"/>
        <v>0</v>
      </c>
      <c r="AT52" s="9">
        <f t="shared" si="32"/>
        <v>0</v>
      </c>
      <c r="AU52" s="9">
        <f t="shared" si="32"/>
        <v>0</v>
      </c>
      <c r="AV52" s="9">
        <f t="shared" si="32"/>
        <v>0</v>
      </c>
      <c r="AW52" s="9">
        <f t="shared" si="32"/>
        <v>0</v>
      </c>
      <c r="AX52" s="9">
        <f t="shared" si="32"/>
        <v>0</v>
      </c>
      <c r="AY52" s="9">
        <f t="shared" si="32"/>
        <v>0</v>
      </c>
      <c r="AZ52" s="9">
        <f t="shared" si="32"/>
        <v>0</v>
      </c>
      <c r="BA52" s="9">
        <f t="shared" si="32"/>
        <v>0</v>
      </c>
      <c r="BB52" s="9">
        <f t="shared" si="32"/>
        <v>0</v>
      </c>
      <c r="BC52" s="9">
        <f t="shared" si="32"/>
        <v>0</v>
      </c>
      <c r="BD52" s="9">
        <f t="shared" si="32"/>
        <v>0</v>
      </c>
      <c r="BE52" s="9">
        <f t="shared" si="32"/>
        <v>0</v>
      </c>
      <c r="BF52" s="9">
        <f t="shared" si="32"/>
        <v>0</v>
      </c>
      <c r="BG52" s="9">
        <f t="shared" si="32"/>
        <v>0</v>
      </c>
      <c r="BH52" s="9">
        <f t="shared" si="32"/>
        <v>0</v>
      </c>
      <c r="BI52" s="9">
        <f t="shared" si="32"/>
        <v>0</v>
      </c>
      <c r="BJ52" s="9">
        <f t="shared" si="32"/>
        <v>0</v>
      </c>
      <c r="BK52" s="9">
        <f t="shared" si="32"/>
        <v>0</v>
      </c>
      <c r="BL52" s="9">
        <f t="shared" si="32"/>
        <v>0</v>
      </c>
      <c r="BM52" s="9">
        <f t="shared" si="32"/>
        <v>0</v>
      </c>
      <c r="BN52" s="9">
        <f t="shared" si="32"/>
        <v>0</v>
      </c>
      <c r="BO52" s="9">
        <f t="shared" si="32"/>
        <v>0</v>
      </c>
      <c r="BP52" s="9">
        <f t="shared" si="32"/>
        <v>0</v>
      </c>
      <c r="BQ52" s="9">
        <f t="shared" si="32"/>
        <v>0</v>
      </c>
    </row>
    <row r="53" spans="1:69" x14ac:dyDescent="0.25">
      <c r="A53" s="25">
        <f t="shared" si="26"/>
        <v>25</v>
      </c>
      <c r="B53" s="29">
        <f>'Amort Alloc'!F45</f>
        <v>1.3360783278160397E-2</v>
      </c>
      <c r="C53" s="30"/>
      <c r="D53" s="27">
        <f t="shared" si="23"/>
        <v>1.4771673532925014</v>
      </c>
      <c r="E53" s="13">
        <f t="shared" si="24"/>
        <v>2.6837176474618165E-2</v>
      </c>
      <c r="F53" s="14">
        <f>'Rates Extrap'!K37</f>
        <v>1.8168E-2</v>
      </c>
      <c r="G53" s="28">
        <v>1</v>
      </c>
      <c r="H53" s="13">
        <f t="shared" si="25"/>
        <v>1.4771673532925029</v>
      </c>
      <c r="J53" s="9">
        <f t="shared" si="30"/>
        <v>2.6837176474618165E-2</v>
      </c>
      <c r="K53" s="9">
        <f t="shared" si="32"/>
        <v>2.6837176474618165E-2</v>
      </c>
      <c r="L53" s="9">
        <f t="shared" si="32"/>
        <v>2.6837176474618165E-2</v>
      </c>
      <c r="M53" s="9">
        <f t="shared" si="32"/>
        <v>2.6837176474618165E-2</v>
      </c>
      <c r="N53" s="9">
        <f t="shared" si="32"/>
        <v>2.6837176474618165E-2</v>
      </c>
      <c r="O53" s="9">
        <f t="shared" si="32"/>
        <v>2.6837176474618165E-2</v>
      </c>
      <c r="P53" s="9">
        <f t="shared" si="32"/>
        <v>2.6837176474618165E-2</v>
      </c>
      <c r="Q53" s="9">
        <f t="shared" si="32"/>
        <v>2.6837176474618165E-2</v>
      </c>
      <c r="R53" s="9">
        <f t="shared" si="32"/>
        <v>2.6837176474618165E-2</v>
      </c>
      <c r="S53" s="9">
        <f t="shared" si="32"/>
        <v>2.6837176474618165E-2</v>
      </c>
      <c r="T53" s="9">
        <f t="shared" si="32"/>
        <v>2.6837176474618165E-2</v>
      </c>
      <c r="U53" s="9">
        <f t="shared" si="32"/>
        <v>2.6837176474618165E-2</v>
      </c>
      <c r="V53" s="9">
        <f t="shared" si="32"/>
        <v>2.6837176474618165E-2</v>
      </c>
      <c r="W53" s="9">
        <f t="shared" si="32"/>
        <v>2.6837176474618165E-2</v>
      </c>
      <c r="X53" s="9">
        <f t="shared" si="32"/>
        <v>2.6837176474618165E-2</v>
      </c>
      <c r="Y53" s="9">
        <f t="shared" si="32"/>
        <v>2.6837176474618165E-2</v>
      </c>
      <c r="Z53" s="9">
        <f t="shared" si="32"/>
        <v>2.6837176474618165E-2</v>
      </c>
      <c r="AA53" s="9">
        <f t="shared" si="32"/>
        <v>2.6837176474618165E-2</v>
      </c>
      <c r="AB53" s="9">
        <f t="shared" si="32"/>
        <v>2.6837176474618165E-2</v>
      </c>
      <c r="AC53" s="9">
        <f t="shared" si="32"/>
        <v>2.6837176474618165E-2</v>
      </c>
      <c r="AD53" s="9">
        <f t="shared" si="32"/>
        <v>2.6837176474618165E-2</v>
      </c>
      <c r="AE53" s="9">
        <f t="shared" si="32"/>
        <v>2.6837176474618165E-2</v>
      </c>
      <c r="AF53" s="9">
        <f t="shared" si="32"/>
        <v>2.6837176474618165E-2</v>
      </c>
      <c r="AG53" s="9">
        <f t="shared" si="32"/>
        <v>2.6837176474618165E-2</v>
      </c>
      <c r="AH53" s="9">
        <f t="shared" si="32"/>
        <v>1.5040045297671196</v>
      </c>
      <c r="AI53" s="9">
        <f t="shared" si="32"/>
        <v>0</v>
      </c>
      <c r="AJ53" s="9">
        <f t="shared" si="32"/>
        <v>0</v>
      </c>
      <c r="AK53" s="9">
        <f t="shared" si="32"/>
        <v>0</v>
      </c>
      <c r="AL53" s="9">
        <f t="shared" si="32"/>
        <v>0</v>
      </c>
      <c r="AM53" s="9">
        <f t="shared" si="32"/>
        <v>0</v>
      </c>
      <c r="AN53" s="9">
        <f t="shared" si="32"/>
        <v>0</v>
      </c>
      <c r="AO53" s="9">
        <f t="shared" si="32"/>
        <v>0</v>
      </c>
      <c r="AP53" s="9">
        <f t="shared" si="32"/>
        <v>0</v>
      </c>
      <c r="AQ53" s="9">
        <f t="shared" si="32"/>
        <v>0</v>
      </c>
      <c r="AR53" s="9">
        <f t="shared" si="32"/>
        <v>0</v>
      </c>
      <c r="AS53" s="9">
        <f t="shared" si="32"/>
        <v>0</v>
      </c>
      <c r="AT53" s="9">
        <f t="shared" si="32"/>
        <v>0</v>
      </c>
      <c r="AU53" s="9">
        <f t="shared" si="32"/>
        <v>0</v>
      </c>
      <c r="AV53" s="9">
        <f t="shared" si="32"/>
        <v>0</v>
      </c>
      <c r="AW53" s="9">
        <f t="shared" si="32"/>
        <v>0</v>
      </c>
      <c r="AX53" s="9">
        <f t="shared" si="32"/>
        <v>0</v>
      </c>
      <c r="AY53" s="9">
        <f t="shared" si="32"/>
        <v>0</v>
      </c>
      <c r="AZ53" s="9">
        <f t="shared" si="32"/>
        <v>0</v>
      </c>
      <c r="BA53" s="9">
        <f t="shared" si="32"/>
        <v>0</v>
      </c>
      <c r="BB53" s="9">
        <f t="shared" si="32"/>
        <v>0</v>
      </c>
      <c r="BC53" s="9">
        <f t="shared" si="32"/>
        <v>0</v>
      </c>
      <c r="BD53" s="9">
        <f t="shared" si="32"/>
        <v>0</v>
      </c>
      <c r="BE53" s="9">
        <f t="shared" si="32"/>
        <v>0</v>
      </c>
      <c r="BF53" s="9">
        <f t="shared" si="32"/>
        <v>0</v>
      </c>
      <c r="BG53" s="9">
        <f t="shared" si="32"/>
        <v>0</v>
      </c>
      <c r="BH53" s="9">
        <f t="shared" si="32"/>
        <v>0</v>
      </c>
      <c r="BI53" s="9">
        <f t="shared" si="32"/>
        <v>0</v>
      </c>
      <c r="BJ53" s="9">
        <f t="shared" si="32"/>
        <v>0</v>
      </c>
      <c r="BK53" s="9">
        <f t="shared" si="32"/>
        <v>0</v>
      </c>
      <c r="BL53" s="9">
        <f t="shared" si="32"/>
        <v>0</v>
      </c>
      <c r="BM53" s="9">
        <f t="shared" si="32"/>
        <v>0</v>
      </c>
      <c r="BN53" s="9">
        <f t="shared" si="32"/>
        <v>0</v>
      </c>
      <c r="BO53" s="9">
        <f t="shared" si="32"/>
        <v>0</v>
      </c>
      <c r="BP53" s="9">
        <f t="shared" si="32"/>
        <v>0</v>
      </c>
      <c r="BQ53" s="9">
        <f t="shared" si="32"/>
        <v>0</v>
      </c>
    </row>
    <row r="54" spans="1:69" x14ac:dyDescent="0.25">
      <c r="A54" s="25">
        <f t="shared" si="26"/>
        <v>26</v>
      </c>
      <c r="B54" s="29">
        <f>'Amort Alloc'!F46</f>
        <v>1.3728204818309848E-2</v>
      </c>
      <c r="C54" s="30"/>
      <c r="D54" s="27">
        <f t="shared" si="23"/>
        <v>1.5177894555080496</v>
      </c>
      <c r="E54" s="13">
        <f t="shared" si="24"/>
        <v>2.7848400929661694E-2</v>
      </c>
      <c r="F54" s="14">
        <f>'Rates Extrap'!K38</f>
        <v>1.8348E-2</v>
      </c>
      <c r="G54" s="28">
        <v>1</v>
      </c>
      <c r="H54" s="13">
        <f t="shared" si="25"/>
        <v>1.517789455508048</v>
      </c>
      <c r="J54" s="9">
        <f t="shared" si="30"/>
        <v>2.7848400929661694E-2</v>
      </c>
      <c r="K54" s="9">
        <f t="shared" si="32"/>
        <v>2.7848400929661694E-2</v>
      </c>
      <c r="L54" s="9">
        <f t="shared" si="32"/>
        <v>2.7848400929661694E-2</v>
      </c>
      <c r="M54" s="9">
        <f t="shared" si="32"/>
        <v>2.7848400929661694E-2</v>
      </c>
      <c r="N54" s="9">
        <f t="shared" si="32"/>
        <v>2.7848400929661694E-2</v>
      </c>
      <c r="O54" s="9">
        <f t="shared" si="32"/>
        <v>2.7848400929661694E-2</v>
      </c>
      <c r="P54" s="9">
        <f t="shared" si="32"/>
        <v>2.7848400929661694E-2</v>
      </c>
      <c r="Q54" s="9">
        <f t="shared" si="32"/>
        <v>2.7848400929661694E-2</v>
      </c>
      <c r="R54" s="9">
        <f t="shared" si="32"/>
        <v>2.7848400929661694E-2</v>
      </c>
      <c r="S54" s="9">
        <f t="shared" si="32"/>
        <v>2.7848400929661694E-2</v>
      </c>
      <c r="T54" s="9">
        <f t="shared" si="32"/>
        <v>2.7848400929661694E-2</v>
      </c>
      <c r="U54" s="9">
        <f t="shared" si="32"/>
        <v>2.7848400929661694E-2</v>
      </c>
      <c r="V54" s="9">
        <f t="shared" si="32"/>
        <v>2.7848400929661694E-2</v>
      </c>
      <c r="W54" s="9">
        <f t="shared" si="32"/>
        <v>2.7848400929661694E-2</v>
      </c>
      <c r="X54" s="9">
        <f t="shared" si="32"/>
        <v>2.7848400929661694E-2</v>
      </c>
      <c r="Y54" s="9">
        <f t="shared" si="32"/>
        <v>2.7848400929661694E-2</v>
      </c>
      <c r="Z54" s="9">
        <f t="shared" si="32"/>
        <v>2.7848400929661694E-2</v>
      </c>
      <c r="AA54" s="9">
        <f t="shared" si="32"/>
        <v>2.7848400929661694E-2</v>
      </c>
      <c r="AB54" s="9">
        <f t="shared" si="32"/>
        <v>2.7848400929661694E-2</v>
      </c>
      <c r="AC54" s="9">
        <f t="shared" si="32"/>
        <v>2.7848400929661694E-2</v>
      </c>
      <c r="AD54" s="9">
        <f t="shared" si="32"/>
        <v>2.7848400929661694E-2</v>
      </c>
      <c r="AE54" s="9">
        <f t="shared" si="32"/>
        <v>2.7848400929661694E-2</v>
      </c>
      <c r="AF54" s="9">
        <f t="shared" si="32"/>
        <v>2.7848400929661694E-2</v>
      </c>
      <c r="AG54" s="9">
        <f t="shared" si="32"/>
        <v>2.7848400929661694E-2</v>
      </c>
      <c r="AH54" s="9">
        <f t="shared" si="32"/>
        <v>2.7848400929661694E-2</v>
      </c>
      <c r="AI54" s="9">
        <f t="shared" si="32"/>
        <v>1.5456378564377113</v>
      </c>
      <c r="AJ54" s="9">
        <f t="shared" si="32"/>
        <v>0</v>
      </c>
      <c r="AK54" s="9">
        <f t="shared" si="32"/>
        <v>0</v>
      </c>
      <c r="AL54" s="9">
        <f t="shared" si="32"/>
        <v>0</v>
      </c>
      <c r="AM54" s="9">
        <f t="shared" si="32"/>
        <v>0</v>
      </c>
      <c r="AN54" s="9">
        <f t="shared" si="32"/>
        <v>0</v>
      </c>
      <c r="AO54" s="9">
        <f t="shared" si="32"/>
        <v>0</v>
      </c>
      <c r="AP54" s="9">
        <f t="shared" si="32"/>
        <v>0</v>
      </c>
      <c r="AQ54" s="9">
        <f t="shared" si="32"/>
        <v>0</v>
      </c>
      <c r="AR54" s="9">
        <f t="shared" si="32"/>
        <v>0</v>
      </c>
      <c r="AS54" s="9">
        <f t="shared" si="32"/>
        <v>0</v>
      </c>
      <c r="AT54" s="9">
        <f t="shared" si="32"/>
        <v>0</v>
      </c>
      <c r="AU54" s="9">
        <f t="shared" si="32"/>
        <v>0</v>
      </c>
      <c r="AV54" s="9">
        <f t="shared" si="32"/>
        <v>0</v>
      </c>
      <c r="AW54" s="9">
        <f t="shared" si="32"/>
        <v>0</v>
      </c>
      <c r="AX54" s="9">
        <f t="shared" si="32"/>
        <v>0</v>
      </c>
      <c r="AY54" s="9">
        <f t="shared" si="32"/>
        <v>0</v>
      </c>
      <c r="AZ54" s="9">
        <f t="shared" si="32"/>
        <v>0</v>
      </c>
      <c r="BA54" s="9">
        <f t="shared" si="32"/>
        <v>0</v>
      </c>
      <c r="BB54" s="9">
        <f t="shared" si="32"/>
        <v>0</v>
      </c>
      <c r="BC54" s="9">
        <f t="shared" si="32"/>
        <v>0</v>
      </c>
      <c r="BD54" s="9">
        <f t="shared" si="32"/>
        <v>0</v>
      </c>
      <c r="BE54" s="9">
        <f t="shared" si="32"/>
        <v>0</v>
      </c>
      <c r="BF54" s="9">
        <f t="shared" si="32"/>
        <v>0</v>
      </c>
      <c r="BG54" s="9">
        <f t="shared" si="32"/>
        <v>0</v>
      </c>
      <c r="BH54" s="9">
        <f t="shared" si="32"/>
        <v>0</v>
      </c>
      <c r="BI54" s="9">
        <f t="shared" si="32"/>
        <v>0</v>
      </c>
      <c r="BJ54" s="9">
        <f t="shared" si="32"/>
        <v>0</v>
      </c>
      <c r="BK54" s="9">
        <f t="shared" si="32"/>
        <v>0</v>
      </c>
      <c r="BL54" s="9">
        <f t="shared" si="32"/>
        <v>0</v>
      </c>
      <c r="BM54" s="9">
        <f t="shared" si="32"/>
        <v>0</v>
      </c>
      <c r="BN54" s="9">
        <f t="shared" si="32"/>
        <v>0</v>
      </c>
      <c r="BO54" s="9">
        <f t="shared" si="32"/>
        <v>0</v>
      </c>
      <c r="BP54" s="9">
        <f t="shared" si="32"/>
        <v>0</v>
      </c>
      <c r="BQ54" s="9">
        <f t="shared" si="32"/>
        <v>0</v>
      </c>
    </row>
    <row r="55" spans="1:69" x14ac:dyDescent="0.25">
      <c r="A55" s="25">
        <f t="shared" si="26"/>
        <v>27</v>
      </c>
      <c r="B55" s="29">
        <f>'Amort Alloc'!F47</f>
        <v>1.4105730450813354E-2</v>
      </c>
      <c r="C55" s="30"/>
      <c r="D55" s="27">
        <f t="shared" si="23"/>
        <v>1.5595286655345193</v>
      </c>
      <c r="E55" s="13">
        <f t="shared" si="24"/>
        <v>2.8969804490969229E-2</v>
      </c>
      <c r="F55" s="14">
        <f>'Rates Extrap'!K39</f>
        <v>1.8575999999999999E-2</v>
      </c>
      <c r="G55" s="28">
        <v>1</v>
      </c>
      <c r="H55" s="13">
        <f t="shared" si="25"/>
        <v>1.5595286655345222</v>
      </c>
      <c r="J55" s="9">
        <f t="shared" si="30"/>
        <v>2.8969804490969229E-2</v>
      </c>
      <c r="K55" s="9">
        <f t="shared" si="32"/>
        <v>2.8969804490969229E-2</v>
      </c>
      <c r="L55" s="9">
        <f t="shared" si="32"/>
        <v>2.8969804490969229E-2</v>
      </c>
      <c r="M55" s="9">
        <f t="shared" si="32"/>
        <v>2.8969804490969229E-2</v>
      </c>
      <c r="N55" s="9">
        <f t="shared" si="32"/>
        <v>2.8969804490969229E-2</v>
      </c>
      <c r="O55" s="9">
        <f t="shared" si="32"/>
        <v>2.8969804490969229E-2</v>
      </c>
      <c r="P55" s="9">
        <f t="shared" si="32"/>
        <v>2.8969804490969229E-2</v>
      </c>
      <c r="Q55" s="9">
        <f t="shared" si="32"/>
        <v>2.8969804490969229E-2</v>
      </c>
      <c r="R55" s="9">
        <f t="shared" si="32"/>
        <v>2.8969804490969229E-2</v>
      </c>
      <c r="S55" s="9">
        <f t="shared" si="32"/>
        <v>2.8969804490969229E-2</v>
      </c>
      <c r="T55" s="9">
        <f t="shared" si="32"/>
        <v>2.8969804490969229E-2</v>
      </c>
      <c r="U55" s="9">
        <f t="shared" si="32"/>
        <v>2.8969804490969229E-2</v>
      </c>
      <c r="V55" s="9">
        <f t="shared" si="32"/>
        <v>2.8969804490969229E-2</v>
      </c>
      <c r="W55" s="9">
        <f t="shared" si="32"/>
        <v>2.8969804490969229E-2</v>
      </c>
      <c r="X55" s="9">
        <f t="shared" si="32"/>
        <v>2.8969804490969229E-2</v>
      </c>
      <c r="Y55" s="9">
        <f t="shared" si="32"/>
        <v>2.8969804490969229E-2</v>
      </c>
      <c r="Z55" s="9">
        <f t="shared" si="32"/>
        <v>2.8969804490969229E-2</v>
      </c>
      <c r="AA55" s="9">
        <f t="shared" si="32"/>
        <v>2.8969804490969229E-2</v>
      </c>
      <c r="AB55" s="9">
        <f t="shared" si="32"/>
        <v>2.8969804490969229E-2</v>
      </c>
      <c r="AC55" s="9">
        <f t="shared" si="32"/>
        <v>2.8969804490969229E-2</v>
      </c>
      <c r="AD55" s="9">
        <f t="shared" si="32"/>
        <v>2.8969804490969229E-2</v>
      </c>
      <c r="AE55" s="9">
        <f t="shared" si="32"/>
        <v>2.8969804490969229E-2</v>
      </c>
      <c r="AF55" s="9">
        <f t="shared" si="32"/>
        <v>2.8969804490969229E-2</v>
      </c>
      <c r="AG55" s="9">
        <f t="shared" si="32"/>
        <v>2.8969804490969229E-2</v>
      </c>
      <c r="AH55" s="9">
        <f t="shared" si="32"/>
        <v>2.8969804490969229E-2</v>
      </c>
      <c r="AI55" s="9">
        <f t="shared" si="32"/>
        <v>2.8969804490969229E-2</v>
      </c>
      <c r="AJ55" s="9">
        <f t="shared" si="32"/>
        <v>1.5884984700254885</v>
      </c>
      <c r="AK55" s="9">
        <f t="shared" ref="K55:BQ59" si="33">IF($A55&gt;=AK$27,$E55,0)+IF($A55=AK$27,$D55,0)</f>
        <v>0</v>
      </c>
      <c r="AL55" s="9">
        <f t="shared" si="33"/>
        <v>0</v>
      </c>
      <c r="AM55" s="9">
        <f t="shared" si="33"/>
        <v>0</v>
      </c>
      <c r="AN55" s="9">
        <f t="shared" si="33"/>
        <v>0</v>
      </c>
      <c r="AO55" s="9">
        <f t="shared" si="33"/>
        <v>0</v>
      </c>
      <c r="AP55" s="9">
        <f t="shared" si="33"/>
        <v>0</v>
      </c>
      <c r="AQ55" s="9">
        <f t="shared" si="33"/>
        <v>0</v>
      </c>
      <c r="AR55" s="9">
        <f t="shared" si="33"/>
        <v>0</v>
      </c>
      <c r="AS55" s="9">
        <f t="shared" si="33"/>
        <v>0</v>
      </c>
      <c r="AT55" s="9">
        <f t="shared" si="33"/>
        <v>0</v>
      </c>
      <c r="AU55" s="9">
        <f t="shared" si="33"/>
        <v>0</v>
      </c>
      <c r="AV55" s="9">
        <f t="shared" si="33"/>
        <v>0</v>
      </c>
      <c r="AW55" s="9">
        <f t="shared" si="33"/>
        <v>0</v>
      </c>
      <c r="AX55" s="9">
        <f t="shared" si="33"/>
        <v>0</v>
      </c>
      <c r="AY55" s="9">
        <f t="shared" si="33"/>
        <v>0</v>
      </c>
      <c r="AZ55" s="9">
        <f t="shared" si="33"/>
        <v>0</v>
      </c>
      <c r="BA55" s="9">
        <f t="shared" si="33"/>
        <v>0</v>
      </c>
      <c r="BB55" s="9">
        <f t="shared" si="33"/>
        <v>0</v>
      </c>
      <c r="BC55" s="9">
        <f t="shared" si="33"/>
        <v>0</v>
      </c>
      <c r="BD55" s="9">
        <f t="shared" si="33"/>
        <v>0</v>
      </c>
      <c r="BE55" s="9">
        <f t="shared" si="33"/>
        <v>0</v>
      </c>
      <c r="BF55" s="9">
        <f t="shared" si="33"/>
        <v>0</v>
      </c>
      <c r="BG55" s="9">
        <f t="shared" si="33"/>
        <v>0</v>
      </c>
      <c r="BH55" s="9">
        <f t="shared" si="33"/>
        <v>0</v>
      </c>
      <c r="BI55" s="9">
        <f t="shared" si="33"/>
        <v>0</v>
      </c>
      <c r="BJ55" s="9">
        <f t="shared" si="33"/>
        <v>0</v>
      </c>
      <c r="BK55" s="9">
        <f t="shared" si="33"/>
        <v>0</v>
      </c>
      <c r="BL55" s="9">
        <f t="shared" si="33"/>
        <v>0</v>
      </c>
      <c r="BM55" s="9">
        <f t="shared" si="33"/>
        <v>0</v>
      </c>
      <c r="BN55" s="9">
        <f t="shared" si="33"/>
        <v>0</v>
      </c>
      <c r="BO55" s="9">
        <f t="shared" si="33"/>
        <v>0</v>
      </c>
      <c r="BP55" s="9">
        <f t="shared" si="33"/>
        <v>0</v>
      </c>
      <c r="BQ55" s="9">
        <f t="shared" si="33"/>
        <v>0</v>
      </c>
    </row>
    <row r="56" spans="1:69" x14ac:dyDescent="0.25">
      <c r="A56" s="25">
        <f t="shared" si="26"/>
        <v>28</v>
      </c>
      <c r="B56" s="29">
        <f>'Amort Alloc'!F48</f>
        <v>1.4493638038210719E-2</v>
      </c>
      <c r="C56" s="30"/>
      <c r="D56" s="27">
        <f t="shared" si="23"/>
        <v>1.6024157038367184</v>
      </c>
      <c r="E56" s="13">
        <f t="shared" si="24"/>
        <v>2.9977992987377324E-2</v>
      </c>
      <c r="F56" s="14">
        <f>'Rates Extrap'!K40</f>
        <v>1.8707999999999999E-2</v>
      </c>
      <c r="G56" s="28">
        <v>1</v>
      </c>
      <c r="H56" s="13">
        <f t="shared" si="25"/>
        <v>1.6024157038367204</v>
      </c>
      <c r="J56" s="9">
        <f t="shared" si="30"/>
        <v>2.9977992987377324E-2</v>
      </c>
      <c r="K56" s="9">
        <f t="shared" si="33"/>
        <v>2.9977992987377324E-2</v>
      </c>
      <c r="L56" s="9">
        <f t="shared" si="33"/>
        <v>2.9977992987377324E-2</v>
      </c>
      <c r="M56" s="9">
        <f t="shared" si="33"/>
        <v>2.9977992987377324E-2</v>
      </c>
      <c r="N56" s="9">
        <f t="shared" si="33"/>
        <v>2.9977992987377324E-2</v>
      </c>
      <c r="O56" s="9">
        <f t="shared" si="33"/>
        <v>2.9977992987377324E-2</v>
      </c>
      <c r="P56" s="9">
        <f t="shared" si="33"/>
        <v>2.9977992987377324E-2</v>
      </c>
      <c r="Q56" s="9">
        <f t="shared" si="33"/>
        <v>2.9977992987377324E-2</v>
      </c>
      <c r="R56" s="9">
        <f t="shared" si="33"/>
        <v>2.9977992987377324E-2</v>
      </c>
      <c r="S56" s="9">
        <f t="shared" si="33"/>
        <v>2.9977992987377324E-2</v>
      </c>
      <c r="T56" s="9">
        <f t="shared" si="33"/>
        <v>2.9977992987377324E-2</v>
      </c>
      <c r="U56" s="9">
        <f t="shared" si="33"/>
        <v>2.9977992987377324E-2</v>
      </c>
      <c r="V56" s="9">
        <f t="shared" si="33"/>
        <v>2.9977992987377324E-2</v>
      </c>
      <c r="W56" s="9">
        <f t="shared" si="33"/>
        <v>2.9977992987377324E-2</v>
      </c>
      <c r="X56" s="9">
        <f t="shared" si="33"/>
        <v>2.9977992987377324E-2</v>
      </c>
      <c r="Y56" s="9">
        <f t="shared" si="33"/>
        <v>2.9977992987377324E-2</v>
      </c>
      <c r="Z56" s="9">
        <f t="shared" si="33"/>
        <v>2.9977992987377324E-2</v>
      </c>
      <c r="AA56" s="9">
        <f t="shared" si="33"/>
        <v>2.9977992987377324E-2</v>
      </c>
      <c r="AB56" s="9">
        <f t="shared" si="33"/>
        <v>2.9977992987377324E-2</v>
      </c>
      <c r="AC56" s="9">
        <f t="shared" si="33"/>
        <v>2.9977992987377324E-2</v>
      </c>
      <c r="AD56" s="9">
        <f t="shared" si="33"/>
        <v>2.9977992987377324E-2</v>
      </c>
      <c r="AE56" s="9">
        <f t="shared" si="33"/>
        <v>2.9977992987377324E-2</v>
      </c>
      <c r="AF56" s="9">
        <f t="shared" si="33"/>
        <v>2.9977992987377324E-2</v>
      </c>
      <c r="AG56" s="9">
        <f t="shared" si="33"/>
        <v>2.9977992987377324E-2</v>
      </c>
      <c r="AH56" s="9">
        <f t="shared" si="33"/>
        <v>2.9977992987377324E-2</v>
      </c>
      <c r="AI56" s="9">
        <f t="shared" si="33"/>
        <v>2.9977992987377324E-2</v>
      </c>
      <c r="AJ56" s="9">
        <f t="shared" si="33"/>
        <v>2.9977992987377324E-2</v>
      </c>
      <c r="AK56" s="9">
        <f t="shared" si="33"/>
        <v>1.6323936968240957</v>
      </c>
      <c r="AL56" s="9">
        <f t="shared" si="33"/>
        <v>0</v>
      </c>
      <c r="AM56" s="9">
        <f t="shared" si="33"/>
        <v>0</v>
      </c>
      <c r="AN56" s="9">
        <f t="shared" si="33"/>
        <v>0</v>
      </c>
      <c r="AO56" s="9">
        <f t="shared" si="33"/>
        <v>0</v>
      </c>
      <c r="AP56" s="9">
        <f t="shared" si="33"/>
        <v>0</v>
      </c>
      <c r="AQ56" s="9">
        <f t="shared" si="33"/>
        <v>0</v>
      </c>
      <c r="AR56" s="9">
        <f t="shared" si="33"/>
        <v>0</v>
      </c>
      <c r="AS56" s="9">
        <f t="shared" si="33"/>
        <v>0</v>
      </c>
      <c r="AT56" s="9">
        <f t="shared" si="33"/>
        <v>0</v>
      </c>
      <c r="AU56" s="9">
        <f t="shared" si="33"/>
        <v>0</v>
      </c>
      <c r="AV56" s="9">
        <f t="shared" si="33"/>
        <v>0</v>
      </c>
      <c r="AW56" s="9">
        <f t="shared" si="33"/>
        <v>0</v>
      </c>
      <c r="AX56" s="9">
        <f t="shared" si="33"/>
        <v>0</v>
      </c>
      <c r="AY56" s="9">
        <f t="shared" si="33"/>
        <v>0</v>
      </c>
      <c r="AZ56" s="9">
        <f t="shared" si="33"/>
        <v>0</v>
      </c>
      <c r="BA56" s="9">
        <f t="shared" si="33"/>
        <v>0</v>
      </c>
      <c r="BB56" s="9">
        <f t="shared" si="33"/>
        <v>0</v>
      </c>
      <c r="BC56" s="9">
        <f t="shared" si="33"/>
        <v>0</v>
      </c>
      <c r="BD56" s="9">
        <f t="shared" si="33"/>
        <v>0</v>
      </c>
      <c r="BE56" s="9">
        <f t="shared" si="33"/>
        <v>0</v>
      </c>
      <c r="BF56" s="9">
        <f t="shared" si="33"/>
        <v>0</v>
      </c>
      <c r="BG56" s="9">
        <f t="shared" si="33"/>
        <v>0</v>
      </c>
      <c r="BH56" s="9">
        <f t="shared" si="33"/>
        <v>0</v>
      </c>
      <c r="BI56" s="9">
        <f t="shared" si="33"/>
        <v>0</v>
      </c>
      <c r="BJ56" s="9">
        <f t="shared" si="33"/>
        <v>0</v>
      </c>
      <c r="BK56" s="9">
        <f t="shared" si="33"/>
        <v>0</v>
      </c>
      <c r="BL56" s="9">
        <f t="shared" si="33"/>
        <v>0</v>
      </c>
      <c r="BM56" s="9">
        <f t="shared" si="33"/>
        <v>0</v>
      </c>
      <c r="BN56" s="9">
        <f t="shared" si="33"/>
        <v>0</v>
      </c>
      <c r="BO56" s="9">
        <f t="shared" si="33"/>
        <v>0</v>
      </c>
      <c r="BP56" s="9">
        <f t="shared" si="33"/>
        <v>0</v>
      </c>
      <c r="BQ56" s="9">
        <f t="shared" si="33"/>
        <v>0</v>
      </c>
    </row>
    <row r="57" spans="1:69" x14ac:dyDescent="0.25">
      <c r="A57" s="25">
        <f t="shared" si="26"/>
        <v>29</v>
      </c>
      <c r="B57" s="29">
        <f>'Amort Alloc'!F49</f>
        <v>1.4892213084261528E-2</v>
      </c>
      <c r="C57" s="30"/>
      <c r="D57" s="27">
        <f t="shared" si="23"/>
        <v>1.6464821356922297</v>
      </c>
      <c r="E57" s="13">
        <f t="shared" si="24"/>
        <v>3.1039481222069908E-2</v>
      </c>
      <c r="F57" s="14">
        <f>'Rates Extrap'!K41</f>
        <v>1.8851999999999997E-2</v>
      </c>
      <c r="G57" s="28">
        <v>1</v>
      </c>
      <c r="H57" s="13">
        <f t="shared" si="25"/>
        <v>1.6464821356922266</v>
      </c>
      <c r="J57" s="9">
        <f t="shared" si="30"/>
        <v>3.1039481222069908E-2</v>
      </c>
      <c r="K57" s="9">
        <f t="shared" si="33"/>
        <v>3.1039481222069908E-2</v>
      </c>
      <c r="L57" s="9">
        <f t="shared" si="33"/>
        <v>3.1039481222069908E-2</v>
      </c>
      <c r="M57" s="9">
        <f t="shared" si="33"/>
        <v>3.1039481222069908E-2</v>
      </c>
      <c r="N57" s="9">
        <f t="shared" si="33"/>
        <v>3.1039481222069908E-2</v>
      </c>
      <c r="O57" s="9">
        <f t="shared" si="33"/>
        <v>3.1039481222069908E-2</v>
      </c>
      <c r="P57" s="9">
        <f t="shared" si="33"/>
        <v>3.1039481222069908E-2</v>
      </c>
      <c r="Q57" s="9">
        <f t="shared" si="33"/>
        <v>3.1039481222069908E-2</v>
      </c>
      <c r="R57" s="9">
        <f t="shared" si="33"/>
        <v>3.1039481222069908E-2</v>
      </c>
      <c r="S57" s="9">
        <f t="shared" si="33"/>
        <v>3.1039481222069908E-2</v>
      </c>
      <c r="T57" s="9">
        <f t="shared" si="33"/>
        <v>3.1039481222069908E-2</v>
      </c>
      <c r="U57" s="9">
        <f t="shared" si="33"/>
        <v>3.1039481222069908E-2</v>
      </c>
      <c r="V57" s="9">
        <f t="shared" si="33"/>
        <v>3.1039481222069908E-2</v>
      </c>
      <c r="W57" s="9">
        <f t="shared" si="33"/>
        <v>3.1039481222069908E-2</v>
      </c>
      <c r="X57" s="9">
        <f t="shared" si="33"/>
        <v>3.1039481222069908E-2</v>
      </c>
      <c r="Y57" s="9">
        <f t="shared" si="33"/>
        <v>3.1039481222069908E-2</v>
      </c>
      <c r="Z57" s="9">
        <f t="shared" si="33"/>
        <v>3.1039481222069908E-2</v>
      </c>
      <c r="AA57" s="9">
        <f t="shared" si="33"/>
        <v>3.1039481222069908E-2</v>
      </c>
      <c r="AB57" s="9">
        <f t="shared" si="33"/>
        <v>3.1039481222069908E-2</v>
      </c>
      <c r="AC57" s="9">
        <f t="shared" si="33"/>
        <v>3.1039481222069908E-2</v>
      </c>
      <c r="AD57" s="9">
        <f t="shared" si="33"/>
        <v>3.1039481222069908E-2</v>
      </c>
      <c r="AE57" s="9">
        <f t="shared" si="33"/>
        <v>3.1039481222069908E-2</v>
      </c>
      <c r="AF57" s="9">
        <f t="shared" si="33"/>
        <v>3.1039481222069908E-2</v>
      </c>
      <c r="AG57" s="9">
        <f t="shared" si="33"/>
        <v>3.1039481222069908E-2</v>
      </c>
      <c r="AH57" s="9">
        <f t="shared" si="33"/>
        <v>3.1039481222069908E-2</v>
      </c>
      <c r="AI57" s="9">
        <f t="shared" si="33"/>
        <v>3.1039481222069908E-2</v>
      </c>
      <c r="AJ57" s="9">
        <f t="shared" si="33"/>
        <v>3.1039481222069908E-2</v>
      </c>
      <c r="AK57" s="9">
        <f t="shared" si="33"/>
        <v>3.1039481222069908E-2</v>
      </c>
      <c r="AL57" s="9">
        <f t="shared" si="33"/>
        <v>1.6775216169142997</v>
      </c>
      <c r="AM57" s="9">
        <f t="shared" si="33"/>
        <v>0</v>
      </c>
      <c r="AN57" s="9">
        <f t="shared" si="33"/>
        <v>0</v>
      </c>
      <c r="AO57" s="9">
        <f t="shared" si="33"/>
        <v>0</v>
      </c>
      <c r="AP57" s="9">
        <f t="shared" si="33"/>
        <v>0</v>
      </c>
      <c r="AQ57" s="9">
        <f t="shared" si="33"/>
        <v>0</v>
      </c>
      <c r="AR57" s="9">
        <f t="shared" si="33"/>
        <v>0</v>
      </c>
      <c r="AS57" s="9">
        <f t="shared" si="33"/>
        <v>0</v>
      </c>
      <c r="AT57" s="9">
        <f t="shared" si="33"/>
        <v>0</v>
      </c>
      <c r="AU57" s="9">
        <f t="shared" si="33"/>
        <v>0</v>
      </c>
      <c r="AV57" s="9">
        <f t="shared" si="33"/>
        <v>0</v>
      </c>
      <c r="AW57" s="9">
        <f t="shared" si="33"/>
        <v>0</v>
      </c>
      <c r="AX57" s="9">
        <f t="shared" si="33"/>
        <v>0</v>
      </c>
      <c r="AY57" s="9">
        <f t="shared" si="33"/>
        <v>0</v>
      </c>
      <c r="AZ57" s="9">
        <f t="shared" si="33"/>
        <v>0</v>
      </c>
      <c r="BA57" s="9">
        <f t="shared" si="33"/>
        <v>0</v>
      </c>
      <c r="BB57" s="9">
        <f t="shared" si="33"/>
        <v>0</v>
      </c>
      <c r="BC57" s="9">
        <f t="shared" si="33"/>
        <v>0</v>
      </c>
      <c r="BD57" s="9">
        <f t="shared" si="33"/>
        <v>0</v>
      </c>
      <c r="BE57" s="9">
        <f t="shared" si="33"/>
        <v>0</v>
      </c>
      <c r="BF57" s="9">
        <f t="shared" si="33"/>
        <v>0</v>
      </c>
      <c r="BG57" s="9">
        <f t="shared" si="33"/>
        <v>0</v>
      </c>
      <c r="BH57" s="9">
        <f t="shared" si="33"/>
        <v>0</v>
      </c>
      <c r="BI57" s="9">
        <f t="shared" si="33"/>
        <v>0</v>
      </c>
      <c r="BJ57" s="9">
        <f t="shared" si="33"/>
        <v>0</v>
      </c>
      <c r="BK57" s="9">
        <f t="shared" si="33"/>
        <v>0</v>
      </c>
      <c r="BL57" s="9">
        <f t="shared" si="33"/>
        <v>0</v>
      </c>
      <c r="BM57" s="9">
        <f t="shared" si="33"/>
        <v>0</v>
      </c>
      <c r="BN57" s="9">
        <f t="shared" si="33"/>
        <v>0</v>
      </c>
      <c r="BO57" s="9">
        <f t="shared" si="33"/>
        <v>0</v>
      </c>
      <c r="BP57" s="9">
        <f t="shared" si="33"/>
        <v>0</v>
      </c>
      <c r="BQ57" s="9">
        <f t="shared" si="33"/>
        <v>0</v>
      </c>
    </row>
    <row r="58" spans="1:69" x14ac:dyDescent="0.25">
      <c r="A58" s="25">
        <f t="shared" si="26"/>
        <v>30</v>
      </c>
      <c r="B58" s="29">
        <f>'Amort Alloc'!F50</f>
        <v>1.5301748944078639E-2</v>
      </c>
      <c r="C58" s="30"/>
      <c r="D58" s="27">
        <f t="shared" si="23"/>
        <v>1.6917603944237569</v>
      </c>
      <c r="E58" s="13">
        <f t="shared" si="24"/>
        <v>3.2055475953541336E-2</v>
      </c>
      <c r="F58" s="14">
        <f>'Rates Extrap'!K42</f>
        <v>1.8947999999999996E-2</v>
      </c>
      <c r="G58" s="28">
        <v>1</v>
      </c>
      <c r="H58" s="13">
        <f t="shared" si="25"/>
        <v>1.6917603944237583</v>
      </c>
      <c r="J58" s="9">
        <f t="shared" si="30"/>
        <v>3.2055475953541336E-2</v>
      </c>
      <c r="K58" s="9">
        <f t="shared" si="33"/>
        <v>3.2055475953541336E-2</v>
      </c>
      <c r="L58" s="9">
        <f t="shared" si="33"/>
        <v>3.2055475953541336E-2</v>
      </c>
      <c r="M58" s="9">
        <f t="shared" si="33"/>
        <v>3.2055475953541336E-2</v>
      </c>
      <c r="N58" s="9">
        <f t="shared" si="33"/>
        <v>3.2055475953541336E-2</v>
      </c>
      <c r="O58" s="9">
        <f t="shared" si="33"/>
        <v>3.2055475953541336E-2</v>
      </c>
      <c r="P58" s="9">
        <f t="shared" si="33"/>
        <v>3.2055475953541336E-2</v>
      </c>
      <c r="Q58" s="9">
        <f t="shared" si="33"/>
        <v>3.2055475953541336E-2</v>
      </c>
      <c r="R58" s="9">
        <f t="shared" si="33"/>
        <v>3.2055475953541336E-2</v>
      </c>
      <c r="S58" s="9">
        <f t="shared" si="33"/>
        <v>3.2055475953541336E-2</v>
      </c>
      <c r="T58" s="9">
        <f t="shared" si="33"/>
        <v>3.2055475953541336E-2</v>
      </c>
      <c r="U58" s="9">
        <f t="shared" si="33"/>
        <v>3.2055475953541336E-2</v>
      </c>
      <c r="V58" s="9">
        <f t="shared" si="33"/>
        <v>3.2055475953541336E-2</v>
      </c>
      <c r="W58" s="9">
        <f t="shared" si="33"/>
        <v>3.2055475953541336E-2</v>
      </c>
      <c r="X58" s="9">
        <f t="shared" si="33"/>
        <v>3.2055475953541336E-2</v>
      </c>
      <c r="Y58" s="9">
        <f t="shared" si="33"/>
        <v>3.2055475953541336E-2</v>
      </c>
      <c r="Z58" s="9">
        <f t="shared" si="33"/>
        <v>3.2055475953541336E-2</v>
      </c>
      <c r="AA58" s="9">
        <f t="shared" si="33"/>
        <v>3.2055475953541336E-2</v>
      </c>
      <c r="AB58" s="9">
        <f t="shared" si="33"/>
        <v>3.2055475953541336E-2</v>
      </c>
      <c r="AC58" s="9">
        <f t="shared" si="33"/>
        <v>3.2055475953541336E-2</v>
      </c>
      <c r="AD58" s="9">
        <f t="shared" si="33"/>
        <v>3.2055475953541336E-2</v>
      </c>
      <c r="AE58" s="9">
        <f t="shared" si="33"/>
        <v>3.2055475953541336E-2</v>
      </c>
      <c r="AF58" s="9">
        <f t="shared" si="33"/>
        <v>3.2055475953541336E-2</v>
      </c>
      <c r="AG58" s="9">
        <f t="shared" si="33"/>
        <v>3.2055475953541336E-2</v>
      </c>
      <c r="AH58" s="9">
        <f t="shared" si="33"/>
        <v>3.2055475953541336E-2</v>
      </c>
      <c r="AI58" s="9">
        <f t="shared" si="33"/>
        <v>3.2055475953541336E-2</v>
      </c>
      <c r="AJ58" s="9">
        <f t="shared" si="33"/>
        <v>3.2055475953541336E-2</v>
      </c>
      <c r="AK58" s="9">
        <f t="shared" si="33"/>
        <v>3.2055475953541336E-2</v>
      </c>
      <c r="AL58" s="9">
        <f t="shared" si="33"/>
        <v>3.2055475953541336E-2</v>
      </c>
      <c r="AM58" s="9">
        <f t="shared" si="33"/>
        <v>1.7238158703772983</v>
      </c>
      <c r="AN58" s="9">
        <f t="shared" si="33"/>
        <v>0</v>
      </c>
      <c r="AO58" s="9">
        <f t="shared" si="33"/>
        <v>0</v>
      </c>
      <c r="AP58" s="9">
        <f t="shared" si="33"/>
        <v>0</v>
      </c>
      <c r="AQ58" s="9">
        <f t="shared" si="33"/>
        <v>0</v>
      </c>
      <c r="AR58" s="9">
        <f t="shared" si="33"/>
        <v>0</v>
      </c>
      <c r="AS58" s="9">
        <f t="shared" si="33"/>
        <v>0</v>
      </c>
      <c r="AT58" s="9">
        <f t="shared" si="33"/>
        <v>0</v>
      </c>
      <c r="AU58" s="9">
        <f t="shared" si="33"/>
        <v>0</v>
      </c>
      <c r="AV58" s="9">
        <f t="shared" si="33"/>
        <v>0</v>
      </c>
      <c r="AW58" s="9">
        <f t="shared" si="33"/>
        <v>0</v>
      </c>
      <c r="AX58" s="9">
        <f t="shared" si="33"/>
        <v>0</v>
      </c>
      <c r="AY58" s="9">
        <f t="shared" si="33"/>
        <v>0</v>
      </c>
      <c r="AZ58" s="9">
        <f t="shared" si="33"/>
        <v>0</v>
      </c>
      <c r="BA58" s="9">
        <f t="shared" si="33"/>
        <v>0</v>
      </c>
      <c r="BB58" s="9">
        <f t="shared" si="33"/>
        <v>0</v>
      </c>
      <c r="BC58" s="9">
        <f t="shared" si="33"/>
        <v>0</v>
      </c>
      <c r="BD58" s="9">
        <f t="shared" si="33"/>
        <v>0</v>
      </c>
      <c r="BE58" s="9">
        <f t="shared" si="33"/>
        <v>0</v>
      </c>
      <c r="BF58" s="9">
        <f t="shared" si="33"/>
        <v>0</v>
      </c>
      <c r="BG58" s="9">
        <f t="shared" si="33"/>
        <v>0</v>
      </c>
      <c r="BH58" s="9">
        <f t="shared" si="33"/>
        <v>0</v>
      </c>
      <c r="BI58" s="9">
        <f t="shared" si="33"/>
        <v>0</v>
      </c>
      <c r="BJ58" s="9">
        <f t="shared" si="33"/>
        <v>0</v>
      </c>
      <c r="BK58" s="9">
        <f t="shared" si="33"/>
        <v>0</v>
      </c>
      <c r="BL58" s="9">
        <f t="shared" si="33"/>
        <v>0</v>
      </c>
      <c r="BM58" s="9">
        <f t="shared" si="33"/>
        <v>0</v>
      </c>
      <c r="BN58" s="9">
        <f t="shared" si="33"/>
        <v>0</v>
      </c>
      <c r="BO58" s="9">
        <f t="shared" si="33"/>
        <v>0</v>
      </c>
      <c r="BP58" s="9">
        <f t="shared" si="33"/>
        <v>0</v>
      </c>
      <c r="BQ58" s="9">
        <f t="shared" si="33"/>
        <v>0</v>
      </c>
    </row>
    <row r="59" spans="1:69" x14ac:dyDescent="0.25">
      <c r="A59" s="25">
        <f t="shared" si="26"/>
        <v>31</v>
      </c>
      <c r="B59" s="29">
        <f>'Amort Alloc'!F51</f>
        <v>1.5722547040040807E-2</v>
      </c>
      <c r="C59" s="30"/>
      <c r="D59" s="27">
        <f t="shared" si="23"/>
        <v>1.738283805270411</v>
      </c>
      <c r="E59" s="13">
        <f t="shared" si="24"/>
        <v>3.3284658303317824E-2</v>
      </c>
      <c r="F59" s="14">
        <f>'Rates Extrap'!K43</f>
        <v>1.9147999999999995E-2</v>
      </c>
      <c r="G59" s="28">
        <v>1</v>
      </c>
      <c r="H59" s="13">
        <f t="shared" si="25"/>
        <v>1.7382838052704146</v>
      </c>
      <c r="J59" s="9">
        <f t="shared" si="30"/>
        <v>3.3284658303317824E-2</v>
      </c>
      <c r="K59" s="9">
        <f t="shared" si="33"/>
        <v>3.3284658303317824E-2</v>
      </c>
      <c r="L59" s="9">
        <f t="shared" si="33"/>
        <v>3.3284658303317824E-2</v>
      </c>
      <c r="M59" s="9">
        <f t="shared" si="33"/>
        <v>3.3284658303317824E-2</v>
      </c>
      <c r="N59" s="9">
        <f t="shared" si="33"/>
        <v>3.3284658303317824E-2</v>
      </c>
      <c r="O59" s="9">
        <f t="shared" si="33"/>
        <v>3.3284658303317824E-2</v>
      </c>
      <c r="P59" s="9">
        <f t="shared" si="33"/>
        <v>3.3284658303317824E-2</v>
      </c>
      <c r="Q59" s="9">
        <f t="shared" si="33"/>
        <v>3.3284658303317824E-2</v>
      </c>
      <c r="R59" s="9">
        <f t="shared" si="33"/>
        <v>3.3284658303317824E-2</v>
      </c>
      <c r="S59" s="9">
        <f t="shared" si="33"/>
        <v>3.3284658303317824E-2</v>
      </c>
      <c r="T59" s="9">
        <f t="shared" si="33"/>
        <v>3.3284658303317824E-2</v>
      </c>
      <c r="U59" s="9">
        <f t="shared" si="33"/>
        <v>3.3284658303317824E-2</v>
      </c>
      <c r="V59" s="9">
        <f t="shared" si="33"/>
        <v>3.3284658303317824E-2</v>
      </c>
      <c r="W59" s="9">
        <f t="shared" si="33"/>
        <v>3.3284658303317824E-2</v>
      </c>
      <c r="X59" s="9">
        <f t="shared" si="33"/>
        <v>3.3284658303317824E-2</v>
      </c>
      <c r="Y59" s="9">
        <f t="shared" si="33"/>
        <v>3.3284658303317824E-2</v>
      </c>
      <c r="Z59" s="9">
        <f t="shared" si="33"/>
        <v>3.3284658303317824E-2</v>
      </c>
      <c r="AA59" s="9">
        <f t="shared" si="33"/>
        <v>3.3284658303317824E-2</v>
      </c>
      <c r="AB59" s="9">
        <f t="shared" si="33"/>
        <v>3.3284658303317824E-2</v>
      </c>
      <c r="AC59" s="9">
        <f t="shared" si="33"/>
        <v>3.3284658303317824E-2</v>
      </c>
      <c r="AD59" s="9">
        <f t="shared" si="33"/>
        <v>3.3284658303317824E-2</v>
      </c>
      <c r="AE59" s="9">
        <f t="shared" si="33"/>
        <v>3.3284658303317824E-2</v>
      </c>
      <c r="AF59" s="9">
        <f t="shared" si="33"/>
        <v>3.3284658303317824E-2</v>
      </c>
      <c r="AG59" s="9">
        <f t="shared" si="33"/>
        <v>3.3284658303317824E-2</v>
      </c>
      <c r="AH59" s="9">
        <f t="shared" si="33"/>
        <v>3.3284658303317824E-2</v>
      </c>
      <c r="AI59" s="9">
        <f t="shared" si="33"/>
        <v>3.3284658303317824E-2</v>
      </c>
      <c r="AJ59" s="9">
        <f t="shared" si="33"/>
        <v>3.3284658303317824E-2</v>
      </c>
      <c r="AK59" s="9">
        <f t="shared" si="33"/>
        <v>3.3284658303317824E-2</v>
      </c>
      <c r="AL59" s="9">
        <f t="shared" si="33"/>
        <v>3.3284658303317824E-2</v>
      </c>
      <c r="AM59" s="9">
        <f t="shared" si="33"/>
        <v>3.3284658303317824E-2</v>
      </c>
      <c r="AN59" s="9">
        <f t="shared" si="33"/>
        <v>1.7715684635737288</v>
      </c>
      <c r="AO59" s="9">
        <f t="shared" si="33"/>
        <v>0</v>
      </c>
      <c r="AP59" s="9">
        <f t="shared" si="33"/>
        <v>0</v>
      </c>
      <c r="AQ59" s="9">
        <f t="shared" si="33"/>
        <v>0</v>
      </c>
      <c r="AR59" s="9">
        <f t="shared" si="33"/>
        <v>0</v>
      </c>
      <c r="AS59" s="9">
        <f t="shared" si="33"/>
        <v>0</v>
      </c>
      <c r="AT59" s="9">
        <f t="shared" si="33"/>
        <v>0</v>
      </c>
      <c r="AU59" s="9">
        <f t="shared" si="33"/>
        <v>0</v>
      </c>
      <c r="AV59" s="9">
        <f t="shared" si="33"/>
        <v>0</v>
      </c>
      <c r="AW59" s="9">
        <f t="shared" si="33"/>
        <v>0</v>
      </c>
      <c r="AX59" s="9">
        <f t="shared" si="33"/>
        <v>0</v>
      </c>
      <c r="AY59" s="9">
        <f t="shared" si="33"/>
        <v>0</v>
      </c>
      <c r="AZ59" s="9">
        <f t="shared" si="33"/>
        <v>0</v>
      </c>
      <c r="BA59" s="9">
        <f t="shared" si="33"/>
        <v>0</v>
      </c>
      <c r="BB59" s="9">
        <f t="shared" si="33"/>
        <v>0</v>
      </c>
      <c r="BC59" s="9">
        <f t="shared" si="33"/>
        <v>0</v>
      </c>
      <c r="BD59" s="9">
        <f t="shared" ref="K59:BQ64" si="34">IF($A59&gt;=BD$27,$E59,0)+IF($A59=BD$27,$D59,0)</f>
        <v>0</v>
      </c>
      <c r="BE59" s="9">
        <f t="shared" si="34"/>
        <v>0</v>
      </c>
      <c r="BF59" s="9">
        <f t="shared" si="34"/>
        <v>0</v>
      </c>
      <c r="BG59" s="9">
        <f t="shared" si="34"/>
        <v>0</v>
      </c>
      <c r="BH59" s="9">
        <f t="shared" si="34"/>
        <v>0</v>
      </c>
      <c r="BI59" s="9">
        <f t="shared" si="34"/>
        <v>0</v>
      </c>
      <c r="BJ59" s="9">
        <f t="shared" si="34"/>
        <v>0</v>
      </c>
      <c r="BK59" s="9">
        <f t="shared" si="34"/>
        <v>0</v>
      </c>
      <c r="BL59" s="9">
        <f t="shared" si="34"/>
        <v>0</v>
      </c>
      <c r="BM59" s="9">
        <f t="shared" si="34"/>
        <v>0</v>
      </c>
      <c r="BN59" s="9">
        <f t="shared" si="34"/>
        <v>0</v>
      </c>
      <c r="BO59" s="9">
        <f t="shared" si="34"/>
        <v>0</v>
      </c>
      <c r="BP59" s="9">
        <f t="shared" si="34"/>
        <v>0</v>
      </c>
      <c r="BQ59" s="9">
        <f t="shared" si="34"/>
        <v>0</v>
      </c>
    </row>
    <row r="60" spans="1:69" x14ac:dyDescent="0.25">
      <c r="A60" s="25">
        <f t="shared" si="26"/>
        <v>32</v>
      </c>
      <c r="B60" s="29">
        <f>'Amort Alloc'!F52</f>
        <v>1.6154917083642032E-2</v>
      </c>
      <c r="C60" s="30"/>
      <c r="D60" s="27">
        <f t="shared" si="23"/>
        <v>1.7860866099153585</v>
      </c>
      <c r="E60" s="13">
        <f t="shared" si="24"/>
        <v>3.4557203728642343E-2</v>
      </c>
      <c r="F60" s="14">
        <f>'Rates Extrap'!K44</f>
        <v>1.9347999999999994E-2</v>
      </c>
      <c r="G60" s="28">
        <v>1</v>
      </c>
      <c r="H60" s="13">
        <f t="shared" si="25"/>
        <v>1.7860866099153616</v>
      </c>
      <c r="J60" s="9">
        <f t="shared" si="30"/>
        <v>3.4557203728642343E-2</v>
      </c>
      <c r="K60" s="9">
        <f t="shared" si="34"/>
        <v>3.4557203728642343E-2</v>
      </c>
      <c r="L60" s="9">
        <f t="shared" si="34"/>
        <v>3.4557203728642343E-2</v>
      </c>
      <c r="M60" s="9">
        <f t="shared" si="34"/>
        <v>3.4557203728642343E-2</v>
      </c>
      <c r="N60" s="9">
        <f t="shared" si="34"/>
        <v>3.4557203728642343E-2</v>
      </c>
      <c r="O60" s="9">
        <f t="shared" si="34"/>
        <v>3.4557203728642343E-2</v>
      </c>
      <c r="P60" s="9">
        <f t="shared" si="34"/>
        <v>3.4557203728642343E-2</v>
      </c>
      <c r="Q60" s="9">
        <f t="shared" si="34"/>
        <v>3.4557203728642343E-2</v>
      </c>
      <c r="R60" s="9">
        <f t="shared" si="34"/>
        <v>3.4557203728642343E-2</v>
      </c>
      <c r="S60" s="9">
        <f t="shared" si="34"/>
        <v>3.4557203728642343E-2</v>
      </c>
      <c r="T60" s="9">
        <f t="shared" si="34"/>
        <v>3.4557203728642343E-2</v>
      </c>
      <c r="U60" s="9">
        <f t="shared" si="34"/>
        <v>3.4557203728642343E-2</v>
      </c>
      <c r="V60" s="9">
        <f t="shared" si="34"/>
        <v>3.4557203728642343E-2</v>
      </c>
      <c r="W60" s="9">
        <f t="shared" si="34"/>
        <v>3.4557203728642343E-2</v>
      </c>
      <c r="X60" s="9">
        <f t="shared" si="34"/>
        <v>3.4557203728642343E-2</v>
      </c>
      <c r="Y60" s="9">
        <f t="shared" si="34"/>
        <v>3.4557203728642343E-2</v>
      </c>
      <c r="Z60" s="9">
        <f t="shared" si="34"/>
        <v>3.4557203728642343E-2</v>
      </c>
      <c r="AA60" s="9">
        <f t="shared" si="34"/>
        <v>3.4557203728642343E-2</v>
      </c>
      <c r="AB60" s="9">
        <f t="shared" si="34"/>
        <v>3.4557203728642343E-2</v>
      </c>
      <c r="AC60" s="9">
        <f t="shared" si="34"/>
        <v>3.4557203728642343E-2</v>
      </c>
      <c r="AD60" s="9">
        <f t="shared" si="34"/>
        <v>3.4557203728642343E-2</v>
      </c>
      <c r="AE60" s="9">
        <f t="shared" si="34"/>
        <v>3.4557203728642343E-2</v>
      </c>
      <c r="AF60" s="9">
        <f t="shared" si="34"/>
        <v>3.4557203728642343E-2</v>
      </c>
      <c r="AG60" s="9">
        <f t="shared" si="34"/>
        <v>3.4557203728642343E-2</v>
      </c>
      <c r="AH60" s="9">
        <f t="shared" si="34"/>
        <v>3.4557203728642343E-2</v>
      </c>
      <c r="AI60" s="9">
        <f t="shared" si="34"/>
        <v>3.4557203728642343E-2</v>
      </c>
      <c r="AJ60" s="9">
        <f t="shared" si="34"/>
        <v>3.4557203728642343E-2</v>
      </c>
      <c r="AK60" s="9">
        <f t="shared" si="34"/>
        <v>3.4557203728642343E-2</v>
      </c>
      <c r="AL60" s="9">
        <f t="shared" si="34"/>
        <v>3.4557203728642343E-2</v>
      </c>
      <c r="AM60" s="9">
        <f t="shared" si="34"/>
        <v>3.4557203728642343E-2</v>
      </c>
      <c r="AN60" s="9">
        <f t="shared" si="34"/>
        <v>3.4557203728642343E-2</v>
      </c>
      <c r="AO60" s="9">
        <f t="shared" si="34"/>
        <v>1.8206438136440009</v>
      </c>
      <c r="AP60" s="9">
        <f t="shared" si="34"/>
        <v>0</v>
      </c>
      <c r="AQ60" s="9">
        <f t="shared" si="34"/>
        <v>0</v>
      </c>
      <c r="AR60" s="9">
        <f t="shared" si="34"/>
        <v>0</v>
      </c>
      <c r="AS60" s="9">
        <f t="shared" si="34"/>
        <v>0</v>
      </c>
      <c r="AT60" s="9">
        <f t="shared" si="34"/>
        <v>0</v>
      </c>
      <c r="AU60" s="9">
        <f t="shared" si="34"/>
        <v>0</v>
      </c>
      <c r="AV60" s="9">
        <f t="shared" si="34"/>
        <v>0</v>
      </c>
      <c r="AW60" s="9">
        <f t="shared" si="34"/>
        <v>0</v>
      </c>
      <c r="AX60" s="9">
        <f t="shared" si="34"/>
        <v>0</v>
      </c>
      <c r="AY60" s="9">
        <f t="shared" si="34"/>
        <v>0</v>
      </c>
      <c r="AZ60" s="9">
        <f t="shared" si="34"/>
        <v>0</v>
      </c>
      <c r="BA60" s="9">
        <f t="shared" si="34"/>
        <v>0</v>
      </c>
      <c r="BB60" s="9">
        <f t="shared" si="34"/>
        <v>0</v>
      </c>
      <c r="BC60" s="9">
        <f t="shared" si="34"/>
        <v>0</v>
      </c>
      <c r="BD60" s="9">
        <f t="shared" si="34"/>
        <v>0</v>
      </c>
      <c r="BE60" s="9">
        <f t="shared" si="34"/>
        <v>0</v>
      </c>
      <c r="BF60" s="9">
        <f t="shared" si="34"/>
        <v>0</v>
      </c>
      <c r="BG60" s="9">
        <f t="shared" si="34"/>
        <v>0</v>
      </c>
      <c r="BH60" s="9">
        <f t="shared" si="34"/>
        <v>0</v>
      </c>
      <c r="BI60" s="9">
        <f t="shared" si="34"/>
        <v>0</v>
      </c>
      <c r="BJ60" s="9">
        <f t="shared" si="34"/>
        <v>0</v>
      </c>
      <c r="BK60" s="9">
        <f t="shared" si="34"/>
        <v>0</v>
      </c>
      <c r="BL60" s="9">
        <f t="shared" si="34"/>
        <v>0</v>
      </c>
      <c r="BM60" s="9">
        <f t="shared" si="34"/>
        <v>0</v>
      </c>
      <c r="BN60" s="9">
        <f t="shared" si="34"/>
        <v>0</v>
      </c>
      <c r="BO60" s="9">
        <f t="shared" si="34"/>
        <v>0</v>
      </c>
      <c r="BP60" s="9">
        <f t="shared" si="34"/>
        <v>0</v>
      </c>
      <c r="BQ60" s="9">
        <f t="shared" si="34"/>
        <v>0</v>
      </c>
    </row>
    <row r="61" spans="1:69" x14ac:dyDescent="0.25">
      <c r="A61" s="25">
        <f t="shared" si="26"/>
        <v>33</v>
      </c>
      <c r="B61" s="29">
        <f>'Amort Alloc'!F53</f>
        <v>1.6599177303442191E-2</v>
      </c>
      <c r="C61" s="30"/>
      <c r="D61" s="27">
        <f t="shared" si="23"/>
        <v>1.8352039916880314</v>
      </c>
      <c r="E61" s="13">
        <f t="shared" si="24"/>
        <v>3.5874567629517622E-2</v>
      </c>
      <c r="F61" s="14">
        <f>'Rates Extrap'!K45</f>
        <v>1.9547999999999992E-2</v>
      </c>
      <c r="G61" s="28">
        <v>1</v>
      </c>
      <c r="H61" s="13">
        <f t="shared" si="25"/>
        <v>1.8352039916880347</v>
      </c>
      <c r="J61" s="9">
        <f t="shared" si="30"/>
        <v>3.5874567629517622E-2</v>
      </c>
      <c r="K61" s="9">
        <f t="shared" si="34"/>
        <v>3.5874567629517622E-2</v>
      </c>
      <c r="L61" s="9">
        <f t="shared" si="34"/>
        <v>3.5874567629517622E-2</v>
      </c>
      <c r="M61" s="9">
        <f t="shared" si="34"/>
        <v>3.5874567629517622E-2</v>
      </c>
      <c r="N61" s="9">
        <f t="shared" si="34"/>
        <v>3.5874567629517622E-2</v>
      </c>
      <c r="O61" s="9">
        <f t="shared" si="34"/>
        <v>3.5874567629517622E-2</v>
      </c>
      <c r="P61" s="9">
        <f t="shared" si="34"/>
        <v>3.5874567629517622E-2</v>
      </c>
      <c r="Q61" s="9">
        <f t="shared" si="34"/>
        <v>3.5874567629517622E-2</v>
      </c>
      <c r="R61" s="9">
        <f t="shared" si="34"/>
        <v>3.5874567629517622E-2</v>
      </c>
      <c r="S61" s="9">
        <f t="shared" si="34"/>
        <v>3.5874567629517622E-2</v>
      </c>
      <c r="T61" s="9">
        <f t="shared" si="34"/>
        <v>3.5874567629517622E-2</v>
      </c>
      <c r="U61" s="9">
        <f t="shared" si="34"/>
        <v>3.5874567629517622E-2</v>
      </c>
      <c r="V61" s="9">
        <f t="shared" si="34"/>
        <v>3.5874567629517622E-2</v>
      </c>
      <c r="W61" s="9">
        <f t="shared" si="34"/>
        <v>3.5874567629517622E-2</v>
      </c>
      <c r="X61" s="9">
        <f t="shared" si="34"/>
        <v>3.5874567629517622E-2</v>
      </c>
      <c r="Y61" s="9">
        <f t="shared" si="34"/>
        <v>3.5874567629517622E-2</v>
      </c>
      <c r="Z61" s="9">
        <f t="shared" si="34"/>
        <v>3.5874567629517622E-2</v>
      </c>
      <c r="AA61" s="9">
        <f t="shared" si="34"/>
        <v>3.5874567629517622E-2</v>
      </c>
      <c r="AB61" s="9">
        <f t="shared" si="34"/>
        <v>3.5874567629517622E-2</v>
      </c>
      <c r="AC61" s="9">
        <f t="shared" si="34"/>
        <v>3.5874567629517622E-2</v>
      </c>
      <c r="AD61" s="9">
        <f t="shared" si="34"/>
        <v>3.5874567629517622E-2</v>
      </c>
      <c r="AE61" s="9">
        <f t="shared" si="34"/>
        <v>3.5874567629517622E-2</v>
      </c>
      <c r="AF61" s="9">
        <f t="shared" si="34"/>
        <v>3.5874567629517622E-2</v>
      </c>
      <c r="AG61" s="9">
        <f t="shared" si="34"/>
        <v>3.5874567629517622E-2</v>
      </c>
      <c r="AH61" s="9">
        <f t="shared" si="34"/>
        <v>3.5874567629517622E-2</v>
      </c>
      <c r="AI61" s="9">
        <f t="shared" si="34"/>
        <v>3.5874567629517622E-2</v>
      </c>
      <c r="AJ61" s="9">
        <f t="shared" si="34"/>
        <v>3.5874567629517622E-2</v>
      </c>
      <c r="AK61" s="9">
        <f t="shared" si="34"/>
        <v>3.5874567629517622E-2</v>
      </c>
      <c r="AL61" s="9">
        <f t="shared" si="34"/>
        <v>3.5874567629517622E-2</v>
      </c>
      <c r="AM61" s="9">
        <f t="shared" si="34"/>
        <v>3.5874567629517622E-2</v>
      </c>
      <c r="AN61" s="9">
        <f t="shared" si="34"/>
        <v>3.5874567629517622E-2</v>
      </c>
      <c r="AO61" s="9">
        <f t="shared" si="34"/>
        <v>3.5874567629517622E-2</v>
      </c>
      <c r="AP61" s="9">
        <f t="shared" si="34"/>
        <v>1.871078559317549</v>
      </c>
      <c r="AQ61" s="9">
        <f t="shared" si="34"/>
        <v>0</v>
      </c>
      <c r="AR61" s="9">
        <f t="shared" si="34"/>
        <v>0</v>
      </c>
      <c r="AS61" s="9">
        <f t="shared" si="34"/>
        <v>0</v>
      </c>
      <c r="AT61" s="9">
        <f t="shared" si="34"/>
        <v>0</v>
      </c>
      <c r="AU61" s="9">
        <f t="shared" si="34"/>
        <v>0</v>
      </c>
      <c r="AV61" s="9">
        <f t="shared" si="34"/>
        <v>0</v>
      </c>
      <c r="AW61" s="9">
        <f t="shared" si="34"/>
        <v>0</v>
      </c>
      <c r="AX61" s="9">
        <f t="shared" si="34"/>
        <v>0</v>
      </c>
      <c r="AY61" s="9">
        <f t="shared" si="34"/>
        <v>0</v>
      </c>
      <c r="AZ61" s="9">
        <f t="shared" si="34"/>
        <v>0</v>
      </c>
      <c r="BA61" s="9">
        <f t="shared" si="34"/>
        <v>0</v>
      </c>
      <c r="BB61" s="9">
        <f t="shared" si="34"/>
        <v>0</v>
      </c>
      <c r="BC61" s="9">
        <f t="shared" si="34"/>
        <v>0</v>
      </c>
      <c r="BD61" s="9">
        <f t="shared" si="34"/>
        <v>0</v>
      </c>
      <c r="BE61" s="9">
        <f t="shared" si="34"/>
        <v>0</v>
      </c>
      <c r="BF61" s="9">
        <f t="shared" si="34"/>
        <v>0</v>
      </c>
      <c r="BG61" s="9">
        <f t="shared" si="34"/>
        <v>0</v>
      </c>
      <c r="BH61" s="9">
        <f t="shared" si="34"/>
        <v>0</v>
      </c>
      <c r="BI61" s="9">
        <f t="shared" si="34"/>
        <v>0</v>
      </c>
      <c r="BJ61" s="9">
        <f t="shared" si="34"/>
        <v>0</v>
      </c>
      <c r="BK61" s="9">
        <f t="shared" si="34"/>
        <v>0</v>
      </c>
      <c r="BL61" s="9">
        <f t="shared" si="34"/>
        <v>0</v>
      </c>
      <c r="BM61" s="9">
        <f t="shared" si="34"/>
        <v>0</v>
      </c>
      <c r="BN61" s="9">
        <f t="shared" si="34"/>
        <v>0</v>
      </c>
      <c r="BO61" s="9">
        <f t="shared" si="34"/>
        <v>0</v>
      </c>
      <c r="BP61" s="9">
        <f t="shared" si="34"/>
        <v>0</v>
      </c>
      <c r="BQ61" s="9">
        <f t="shared" si="34"/>
        <v>0</v>
      </c>
    </row>
    <row r="62" spans="1:69" x14ac:dyDescent="0.25">
      <c r="A62" s="25">
        <f t="shared" si="26"/>
        <v>34</v>
      </c>
      <c r="B62" s="29">
        <f>'Amort Alloc'!F54</f>
        <v>1.705565467928679E-2</v>
      </c>
      <c r="C62" s="30"/>
      <c r="D62" s="27">
        <f t="shared" si="23"/>
        <v>1.8856721014594453</v>
      </c>
      <c r="E62" s="13">
        <f t="shared" si="24"/>
        <v>3.7238252659621107E-2</v>
      </c>
      <c r="F62" s="14">
        <f>'Rates Extrap'!K46</f>
        <v>1.9747999999999991E-2</v>
      </c>
      <c r="G62" s="28">
        <v>1</v>
      </c>
      <c r="H62" s="13">
        <f t="shared" si="25"/>
        <v>1.8856721014594406</v>
      </c>
      <c r="J62" s="9">
        <f t="shared" si="30"/>
        <v>3.7238252659621107E-2</v>
      </c>
      <c r="K62" s="9">
        <f t="shared" si="34"/>
        <v>3.7238252659621107E-2</v>
      </c>
      <c r="L62" s="9">
        <f t="shared" si="34"/>
        <v>3.7238252659621107E-2</v>
      </c>
      <c r="M62" s="9">
        <f t="shared" si="34"/>
        <v>3.7238252659621107E-2</v>
      </c>
      <c r="N62" s="9">
        <f t="shared" si="34"/>
        <v>3.7238252659621107E-2</v>
      </c>
      <c r="O62" s="9">
        <f t="shared" si="34"/>
        <v>3.7238252659621107E-2</v>
      </c>
      <c r="P62" s="9">
        <f t="shared" si="34"/>
        <v>3.7238252659621107E-2</v>
      </c>
      <c r="Q62" s="9">
        <f t="shared" si="34"/>
        <v>3.7238252659621107E-2</v>
      </c>
      <c r="R62" s="9">
        <f t="shared" si="34"/>
        <v>3.7238252659621107E-2</v>
      </c>
      <c r="S62" s="9">
        <f t="shared" si="34"/>
        <v>3.7238252659621107E-2</v>
      </c>
      <c r="T62" s="9">
        <f t="shared" si="34"/>
        <v>3.7238252659621107E-2</v>
      </c>
      <c r="U62" s="9">
        <f t="shared" si="34"/>
        <v>3.7238252659621107E-2</v>
      </c>
      <c r="V62" s="9">
        <f t="shared" si="34"/>
        <v>3.7238252659621107E-2</v>
      </c>
      <c r="W62" s="9">
        <f t="shared" si="34"/>
        <v>3.7238252659621107E-2</v>
      </c>
      <c r="X62" s="9">
        <f t="shared" si="34"/>
        <v>3.7238252659621107E-2</v>
      </c>
      <c r="Y62" s="9">
        <f t="shared" si="34"/>
        <v>3.7238252659621107E-2</v>
      </c>
      <c r="Z62" s="9">
        <f t="shared" si="34"/>
        <v>3.7238252659621107E-2</v>
      </c>
      <c r="AA62" s="9">
        <f t="shared" si="34"/>
        <v>3.7238252659621107E-2</v>
      </c>
      <c r="AB62" s="9">
        <f t="shared" si="34"/>
        <v>3.7238252659621107E-2</v>
      </c>
      <c r="AC62" s="9">
        <f t="shared" si="34"/>
        <v>3.7238252659621107E-2</v>
      </c>
      <c r="AD62" s="9">
        <f t="shared" si="34"/>
        <v>3.7238252659621107E-2</v>
      </c>
      <c r="AE62" s="9">
        <f t="shared" si="34"/>
        <v>3.7238252659621107E-2</v>
      </c>
      <c r="AF62" s="9">
        <f t="shared" si="34"/>
        <v>3.7238252659621107E-2</v>
      </c>
      <c r="AG62" s="9">
        <f t="shared" si="34"/>
        <v>3.7238252659621107E-2</v>
      </c>
      <c r="AH62" s="9">
        <f t="shared" si="34"/>
        <v>3.7238252659621107E-2</v>
      </c>
      <c r="AI62" s="9">
        <f t="shared" si="34"/>
        <v>3.7238252659621107E-2</v>
      </c>
      <c r="AJ62" s="9">
        <f t="shared" si="34"/>
        <v>3.7238252659621107E-2</v>
      </c>
      <c r="AK62" s="9">
        <f t="shared" si="34"/>
        <v>3.7238252659621107E-2</v>
      </c>
      <c r="AL62" s="9">
        <f t="shared" si="34"/>
        <v>3.7238252659621107E-2</v>
      </c>
      <c r="AM62" s="9">
        <f t="shared" si="34"/>
        <v>3.7238252659621107E-2</v>
      </c>
      <c r="AN62" s="9">
        <f t="shared" si="34"/>
        <v>3.7238252659621107E-2</v>
      </c>
      <c r="AO62" s="9">
        <f t="shared" si="34"/>
        <v>3.7238252659621107E-2</v>
      </c>
      <c r="AP62" s="9">
        <f t="shared" si="34"/>
        <v>3.7238252659621107E-2</v>
      </c>
      <c r="AQ62" s="9">
        <f t="shared" si="34"/>
        <v>1.9229103541190664</v>
      </c>
      <c r="AR62" s="9">
        <f t="shared" si="34"/>
        <v>0</v>
      </c>
      <c r="AS62" s="9">
        <f t="shared" si="34"/>
        <v>0</v>
      </c>
      <c r="AT62" s="9">
        <f t="shared" si="34"/>
        <v>0</v>
      </c>
      <c r="AU62" s="9">
        <f t="shared" si="34"/>
        <v>0</v>
      </c>
      <c r="AV62" s="9">
        <f t="shared" si="34"/>
        <v>0</v>
      </c>
      <c r="AW62" s="9">
        <f t="shared" si="34"/>
        <v>0</v>
      </c>
      <c r="AX62" s="9">
        <f t="shared" si="34"/>
        <v>0</v>
      </c>
      <c r="AY62" s="9">
        <f t="shared" si="34"/>
        <v>0</v>
      </c>
      <c r="AZ62" s="9">
        <f t="shared" si="34"/>
        <v>0</v>
      </c>
      <c r="BA62" s="9">
        <f t="shared" si="34"/>
        <v>0</v>
      </c>
      <c r="BB62" s="9">
        <f t="shared" si="34"/>
        <v>0</v>
      </c>
      <c r="BC62" s="9">
        <f t="shared" si="34"/>
        <v>0</v>
      </c>
      <c r="BD62" s="9">
        <f t="shared" si="34"/>
        <v>0</v>
      </c>
      <c r="BE62" s="9">
        <f t="shared" si="34"/>
        <v>0</v>
      </c>
      <c r="BF62" s="9">
        <f t="shared" si="34"/>
        <v>0</v>
      </c>
      <c r="BG62" s="9">
        <f t="shared" si="34"/>
        <v>0</v>
      </c>
      <c r="BH62" s="9">
        <f t="shared" si="34"/>
        <v>0</v>
      </c>
      <c r="BI62" s="9">
        <f t="shared" si="34"/>
        <v>0</v>
      </c>
      <c r="BJ62" s="9">
        <f t="shared" si="34"/>
        <v>0</v>
      </c>
      <c r="BK62" s="9">
        <f t="shared" si="34"/>
        <v>0</v>
      </c>
      <c r="BL62" s="9">
        <f t="shared" si="34"/>
        <v>0</v>
      </c>
      <c r="BM62" s="9">
        <f t="shared" si="34"/>
        <v>0</v>
      </c>
      <c r="BN62" s="9">
        <f t="shared" si="34"/>
        <v>0</v>
      </c>
      <c r="BO62" s="9">
        <f t="shared" si="34"/>
        <v>0</v>
      </c>
      <c r="BP62" s="9">
        <f t="shared" si="34"/>
        <v>0</v>
      </c>
      <c r="BQ62" s="9">
        <f t="shared" si="34"/>
        <v>0</v>
      </c>
    </row>
    <row r="63" spans="1:69" x14ac:dyDescent="0.25">
      <c r="A63" s="25">
        <f t="shared" si="26"/>
        <v>35</v>
      </c>
      <c r="B63" s="29">
        <f>'Amort Alloc'!F55</f>
        <v>1.752468518296716E-2</v>
      </c>
      <c r="C63" s="30"/>
      <c r="D63" s="27">
        <f t="shared" si="23"/>
        <v>1.9375280842495783</v>
      </c>
      <c r="E63" s="13">
        <f t="shared" si="24"/>
        <v>3.8649810224610573E-2</v>
      </c>
      <c r="F63" s="14">
        <f>'Rates Extrap'!K47</f>
        <v>1.994799999999999E-2</v>
      </c>
      <c r="G63" s="28">
        <v>1</v>
      </c>
      <c r="H63" s="13">
        <f t="shared" si="25"/>
        <v>1.9375280842495746</v>
      </c>
      <c r="J63" s="9">
        <f t="shared" si="30"/>
        <v>3.8649810224610573E-2</v>
      </c>
      <c r="K63" s="9">
        <f t="shared" si="34"/>
        <v>3.8649810224610573E-2</v>
      </c>
      <c r="L63" s="9">
        <f t="shared" si="34"/>
        <v>3.8649810224610573E-2</v>
      </c>
      <c r="M63" s="9">
        <f t="shared" si="34"/>
        <v>3.8649810224610573E-2</v>
      </c>
      <c r="N63" s="9">
        <f t="shared" si="34"/>
        <v>3.8649810224610573E-2</v>
      </c>
      <c r="O63" s="9">
        <f t="shared" si="34"/>
        <v>3.8649810224610573E-2</v>
      </c>
      <c r="P63" s="9">
        <f t="shared" si="34"/>
        <v>3.8649810224610573E-2</v>
      </c>
      <c r="Q63" s="9">
        <f t="shared" si="34"/>
        <v>3.8649810224610573E-2</v>
      </c>
      <c r="R63" s="9">
        <f t="shared" si="34"/>
        <v>3.8649810224610573E-2</v>
      </c>
      <c r="S63" s="9">
        <f t="shared" si="34"/>
        <v>3.8649810224610573E-2</v>
      </c>
      <c r="T63" s="9">
        <f t="shared" si="34"/>
        <v>3.8649810224610573E-2</v>
      </c>
      <c r="U63" s="9">
        <f t="shared" si="34"/>
        <v>3.8649810224610573E-2</v>
      </c>
      <c r="V63" s="9">
        <f t="shared" si="34"/>
        <v>3.8649810224610573E-2</v>
      </c>
      <c r="W63" s="9">
        <f t="shared" si="34"/>
        <v>3.8649810224610573E-2</v>
      </c>
      <c r="X63" s="9">
        <f t="shared" si="34"/>
        <v>3.8649810224610573E-2</v>
      </c>
      <c r="Y63" s="9">
        <f t="shared" si="34"/>
        <v>3.8649810224610573E-2</v>
      </c>
      <c r="Z63" s="9">
        <f t="shared" si="34"/>
        <v>3.8649810224610573E-2</v>
      </c>
      <c r="AA63" s="9">
        <f t="shared" si="34"/>
        <v>3.8649810224610573E-2</v>
      </c>
      <c r="AB63" s="9">
        <f t="shared" si="34"/>
        <v>3.8649810224610573E-2</v>
      </c>
      <c r="AC63" s="9">
        <f t="shared" si="34"/>
        <v>3.8649810224610573E-2</v>
      </c>
      <c r="AD63" s="9">
        <f t="shared" si="34"/>
        <v>3.8649810224610573E-2</v>
      </c>
      <c r="AE63" s="9">
        <f t="shared" si="34"/>
        <v>3.8649810224610573E-2</v>
      </c>
      <c r="AF63" s="9">
        <f t="shared" si="34"/>
        <v>3.8649810224610573E-2</v>
      </c>
      <c r="AG63" s="9">
        <f t="shared" si="34"/>
        <v>3.8649810224610573E-2</v>
      </c>
      <c r="AH63" s="9">
        <f t="shared" si="34"/>
        <v>3.8649810224610573E-2</v>
      </c>
      <c r="AI63" s="9">
        <f t="shared" si="34"/>
        <v>3.8649810224610573E-2</v>
      </c>
      <c r="AJ63" s="9">
        <f t="shared" si="34"/>
        <v>3.8649810224610573E-2</v>
      </c>
      <c r="AK63" s="9">
        <f t="shared" si="34"/>
        <v>3.8649810224610573E-2</v>
      </c>
      <c r="AL63" s="9">
        <f t="shared" si="34"/>
        <v>3.8649810224610573E-2</v>
      </c>
      <c r="AM63" s="9">
        <f t="shared" si="34"/>
        <v>3.8649810224610573E-2</v>
      </c>
      <c r="AN63" s="9">
        <f t="shared" si="34"/>
        <v>3.8649810224610573E-2</v>
      </c>
      <c r="AO63" s="9">
        <f t="shared" si="34"/>
        <v>3.8649810224610573E-2</v>
      </c>
      <c r="AP63" s="9">
        <f t="shared" si="34"/>
        <v>3.8649810224610573E-2</v>
      </c>
      <c r="AQ63" s="9">
        <f t="shared" si="34"/>
        <v>3.8649810224610573E-2</v>
      </c>
      <c r="AR63" s="9">
        <f t="shared" si="34"/>
        <v>1.976177894474189</v>
      </c>
      <c r="AS63" s="9">
        <f t="shared" si="34"/>
        <v>0</v>
      </c>
      <c r="AT63" s="9">
        <f t="shared" si="34"/>
        <v>0</v>
      </c>
      <c r="AU63" s="9">
        <f t="shared" si="34"/>
        <v>0</v>
      </c>
      <c r="AV63" s="9">
        <f t="shared" si="34"/>
        <v>0</v>
      </c>
      <c r="AW63" s="9">
        <f t="shared" si="34"/>
        <v>0</v>
      </c>
      <c r="AX63" s="9">
        <f t="shared" si="34"/>
        <v>0</v>
      </c>
      <c r="AY63" s="9">
        <f t="shared" si="34"/>
        <v>0</v>
      </c>
      <c r="AZ63" s="9">
        <f t="shared" si="34"/>
        <v>0</v>
      </c>
      <c r="BA63" s="9">
        <f t="shared" si="34"/>
        <v>0</v>
      </c>
      <c r="BB63" s="9">
        <f t="shared" si="34"/>
        <v>0</v>
      </c>
      <c r="BC63" s="9">
        <f t="shared" si="34"/>
        <v>0</v>
      </c>
      <c r="BD63" s="9">
        <f t="shared" si="34"/>
        <v>0</v>
      </c>
      <c r="BE63" s="9">
        <f t="shared" si="34"/>
        <v>0</v>
      </c>
      <c r="BF63" s="9">
        <f t="shared" si="34"/>
        <v>0</v>
      </c>
      <c r="BG63" s="9">
        <f t="shared" si="34"/>
        <v>0</v>
      </c>
      <c r="BH63" s="9">
        <f t="shared" si="34"/>
        <v>0</v>
      </c>
      <c r="BI63" s="9">
        <f t="shared" si="34"/>
        <v>0</v>
      </c>
      <c r="BJ63" s="9">
        <f t="shared" si="34"/>
        <v>0</v>
      </c>
      <c r="BK63" s="9">
        <f t="shared" si="34"/>
        <v>0</v>
      </c>
      <c r="BL63" s="9">
        <f t="shared" si="34"/>
        <v>0</v>
      </c>
      <c r="BM63" s="9">
        <f t="shared" si="34"/>
        <v>0</v>
      </c>
      <c r="BN63" s="9">
        <f t="shared" si="34"/>
        <v>0</v>
      </c>
      <c r="BO63" s="9">
        <f t="shared" si="34"/>
        <v>0</v>
      </c>
      <c r="BP63" s="9">
        <f t="shared" si="34"/>
        <v>0</v>
      </c>
      <c r="BQ63" s="9">
        <f t="shared" si="34"/>
        <v>0</v>
      </c>
    </row>
    <row r="64" spans="1:69" x14ac:dyDescent="0.25">
      <c r="A64" s="25">
        <f t="shared" si="26"/>
        <v>36</v>
      </c>
      <c r="B64" s="29">
        <f>'Amort Alloc'!F56</f>
        <v>1.8006614025498777E-2</v>
      </c>
      <c r="C64" s="30"/>
      <c r="D64" s="27">
        <f t="shared" si="23"/>
        <v>1.9908101065664439</v>
      </c>
      <c r="E64" s="13">
        <f t="shared" si="24"/>
        <v>4.011084202710069E-2</v>
      </c>
      <c r="F64" s="14">
        <f>'Rates Extrap'!K48</f>
        <v>2.0147999999999989E-2</v>
      </c>
      <c r="G64" s="28">
        <v>1</v>
      </c>
      <c r="H64" s="13">
        <f t="shared" si="25"/>
        <v>1.9908101065664408</v>
      </c>
      <c r="J64" s="9">
        <f t="shared" si="30"/>
        <v>4.011084202710069E-2</v>
      </c>
      <c r="K64" s="9">
        <f t="shared" si="34"/>
        <v>4.011084202710069E-2</v>
      </c>
      <c r="L64" s="9">
        <f t="shared" si="34"/>
        <v>4.011084202710069E-2</v>
      </c>
      <c r="M64" s="9">
        <f t="shared" si="34"/>
        <v>4.011084202710069E-2</v>
      </c>
      <c r="N64" s="9">
        <f t="shared" si="34"/>
        <v>4.011084202710069E-2</v>
      </c>
      <c r="O64" s="9">
        <f t="shared" si="34"/>
        <v>4.011084202710069E-2</v>
      </c>
      <c r="P64" s="9">
        <f t="shared" ref="K64:BQ68" si="35">IF($A64&gt;=P$27,$E64,0)+IF($A64=P$27,$D64,0)</f>
        <v>4.011084202710069E-2</v>
      </c>
      <c r="Q64" s="9">
        <f t="shared" si="35"/>
        <v>4.011084202710069E-2</v>
      </c>
      <c r="R64" s="9">
        <f t="shared" si="35"/>
        <v>4.011084202710069E-2</v>
      </c>
      <c r="S64" s="9">
        <f t="shared" si="35"/>
        <v>4.011084202710069E-2</v>
      </c>
      <c r="T64" s="9">
        <f t="shared" si="35"/>
        <v>4.011084202710069E-2</v>
      </c>
      <c r="U64" s="9">
        <f t="shared" si="35"/>
        <v>4.011084202710069E-2</v>
      </c>
      <c r="V64" s="9">
        <f t="shared" si="35"/>
        <v>4.011084202710069E-2</v>
      </c>
      <c r="W64" s="9">
        <f t="shared" si="35"/>
        <v>4.011084202710069E-2</v>
      </c>
      <c r="X64" s="9">
        <f t="shared" si="35"/>
        <v>4.011084202710069E-2</v>
      </c>
      <c r="Y64" s="9">
        <f t="shared" si="35"/>
        <v>4.011084202710069E-2</v>
      </c>
      <c r="Z64" s="9">
        <f t="shared" si="35"/>
        <v>4.011084202710069E-2</v>
      </c>
      <c r="AA64" s="9">
        <f t="shared" si="35"/>
        <v>4.011084202710069E-2</v>
      </c>
      <c r="AB64" s="9">
        <f t="shared" si="35"/>
        <v>4.011084202710069E-2</v>
      </c>
      <c r="AC64" s="9">
        <f t="shared" si="35"/>
        <v>4.011084202710069E-2</v>
      </c>
      <c r="AD64" s="9">
        <f t="shared" si="35"/>
        <v>4.011084202710069E-2</v>
      </c>
      <c r="AE64" s="9">
        <f t="shared" si="35"/>
        <v>4.011084202710069E-2</v>
      </c>
      <c r="AF64" s="9">
        <f t="shared" si="35"/>
        <v>4.011084202710069E-2</v>
      </c>
      <c r="AG64" s="9">
        <f t="shared" si="35"/>
        <v>4.011084202710069E-2</v>
      </c>
      <c r="AH64" s="9">
        <f t="shared" si="35"/>
        <v>4.011084202710069E-2</v>
      </c>
      <c r="AI64" s="9">
        <f t="shared" si="35"/>
        <v>4.011084202710069E-2</v>
      </c>
      <c r="AJ64" s="9">
        <f t="shared" si="35"/>
        <v>4.011084202710069E-2</v>
      </c>
      <c r="AK64" s="9">
        <f t="shared" si="35"/>
        <v>4.011084202710069E-2</v>
      </c>
      <c r="AL64" s="9">
        <f t="shared" si="35"/>
        <v>4.011084202710069E-2</v>
      </c>
      <c r="AM64" s="9">
        <f t="shared" si="35"/>
        <v>4.011084202710069E-2</v>
      </c>
      <c r="AN64" s="9">
        <f t="shared" si="35"/>
        <v>4.011084202710069E-2</v>
      </c>
      <c r="AO64" s="9">
        <f t="shared" si="35"/>
        <v>4.011084202710069E-2</v>
      </c>
      <c r="AP64" s="9">
        <f t="shared" si="35"/>
        <v>4.011084202710069E-2</v>
      </c>
      <c r="AQ64" s="9">
        <f t="shared" si="35"/>
        <v>4.011084202710069E-2</v>
      </c>
      <c r="AR64" s="9">
        <f t="shared" si="35"/>
        <v>4.011084202710069E-2</v>
      </c>
      <c r="AS64" s="9">
        <f t="shared" si="35"/>
        <v>2.0309209485935447</v>
      </c>
      <c r="AT64" s="9">
        <f t="shared" si="35"/>
        <v>0</v>
      </c>
      <c r="AU64" s="9">
        <f t="shared" si="35"/>
        <v>0</v>
      </c>
      <c r="AV64" s="9">
        <f t="shared" si="35"/>
        <v>0</v>
      </c>
      <c r="AW64" s="9">
        <f t="shared" si="35"/>
        <v>0</v>
      </c>
      <c r="AX64" s="9">
        <f t="shared" si="35"/>
        <v>0</v>
      </c>
      <c r="AY64" s="9">
        <f t="shared" si="35"/>
        <v>0</v>
      </c>
      <c r="AZ64" s="9">
        <f t="shared" si="35"/>
        <v>0</v>
      </c>
      <c r="BA64" s="9">
        <f t="shared" si="35"/>
        <v>0</v>
      </c>
      <c r="BB64" s="9">
        <f t="shared" si="35"/>
        <v>0</v>
      </c>
      <c r="BC64" s="9">
        <f t="shared" si="35"/>
        <v>0</v>
      </c>
      <c r="BD64" s="9">
        <f t="shared" si="35"/>
        <v>0</v>
      </c>
      <c r="BE64" s="9">
        <f t="shared" si="35"/>
        <v>0</v>
      </c>
      <c r="BF64" s="9">
        <f t="shared" si="35"/>
        <v>0</v>
      </c>
      <c r="BG64" s="9">
        <f t="shared" si="35"/>
        <v>0</v>
      </c>
      <c r="BH64" s="9">
        <f t="shared" si="35"/>
        <v>0</v>
      </c>
      <c r="BI64" s="9">
        <f t="shared" si="35"/>
        <v>0</v>
      </c>
      <c r="BJ64" s="9">
        <f t="shared" si="35"/>
        <v>0</v>
      </c>
      <c r="BK64" s="9">
        <f t="shared" si="35"/>
        <v>0</v>
      </c>
      <c r="BL64" s="9">
        <f t="shared" si="35"/>
        <v>0</v>
      </c>
      <c r="BM64" s="9">
        <f t="shared" si="35"/>
        <v>0</v>
      </c>
      <c r="BN64" s="9">
        <f t="shared" si="35"/>
        <v>0</v>
      </c>
      <c r="BO64" s="9">
        <f t="shared" si="35"/>
        <v>0</v>
      </c>
      <c r="BP64" s="9">
        <f t="shared" si="35"/>
        <v>0</v>
      </c>
      <c r="BQ64" s="9">
        <f t="shared" si="35"/>
        <v>0</v>
      </c>
    </row>
    <row r="65" spans="1:69" x14ac:dyDescent="0.25">
      <c r="A65" s="25">
        <f t="shared" si="26"/>
        <v>37</v>
      </c>
      <c r="B65" s="29">
        <f>'Amort Alloc'!F57</f>
        <v>1.8501795911199964E-2</v>
      </c>
      <c r="C65" s="30"/>
      <c r="D65" s="27">
        <f t="shared" si="23"/>
        <v>2.0455573844970178</v>
      </c>
      <c r="E65" s="13">
        <f t="shared" si="24"/>
        <v>4.1623001659745293E-2</v>
      </c>
      <c r="F65" s="14">
        <f>'Rates Extrap'!K49</f>
        <v>2.0347999999999988E-2</v>
      </c>
      <c r="G65" s="28">
        <v>1</v>
      </c>
      <c r="H65" s="13">
        <f t="shared" si="25"/>
        <v>2.0455573844970156</v>
      </c>
      <c r="J65" s="9">
        <f t="shared" si="30"/>
        <v>4.1623001659745293E-2</v>
      </c>
      <c r="K65" s="9">
        <f t="shared" si="35"/>
        <v>4.1623001659745293E-2</v>
      </c>
      <c r="L65" s="9">
        <f t="shared" si="35"/>
        <v>4.1623001659745293E-2</v>
      </c>
      <c r="M65" s="9">
        <f t="shared" si="35"/>
        <v>4.1623001659745293E-2</v>
      </c>
      <c r="N65" s="9">
        <f t="shared" si="35"/>
        <v>4.1623001659745293E-2</v>
      </c>
      <c r="O65" s="9">
        <f t="shared" si="35"/>
        <v>4.1623001659745293E-2</v>
      </c>
      <c r="P65" s="9">
        <f t="shared" si="35"/>
        <v>4.1623001659745293E-2</v>
      </c>
      <c r="Q65" s="9">
        <f t="shared" si="35"/>
        <v>4.1623001659745293E-2</v>
      </c>
      <c r="R65" s="9">
        <f t="shared" si="35"/>
        <v>4.1623001659745293E-2</v>
      </c>
      <c r="S65" s="9">
        <f t="shared" si="35"/>
        <v>4.1623001659745293E-2</v>
      </c>
      <c r="T65" s="9">
        <f t="shared" si="35"/>
        <v>4.1623001659745293E-2</v>
      </c>
      <c r="U65" s="9">
        <f t="shared" si="35"/>
        <v>4.1623001659745293E-2</v>
      </c>
      <c r="V65" s="9">
        <f t="shared" si="35"/>
        <v>4.1623001659745293E-2</v>
      </c>
      <c r="W65" s="9">
        <f t="shared" si="35"/>
        <v>4.1623001659745293E-2</v>
      </c>
      <c r="X65" s="9">
        <f t="shared" si="35"/>
        <v>4.1623001659745293E-2</v>
      </c>
      <c r="Y65" s="9">
        <f t="shared" si="35"/>
        <v>4.1623001659745293E-2</v>
      </c>
      <c r="Z65" s="9">
        <f t="shared" si="35"/>
        <v>4.1623001659745293E-2</v>
      </c>
      <c r="AA65" s="9">
        <f t="shared" si="35"/>
        <v>4.1623001659745293E-2</v>
      </c>
      <c r="AB65" s="9">
        <f t="shared" si="35"/>
        <v>4.1623001659745293E-2</v>
      </c>
      <c r="AC65" s="9">
        <f t="shared" si="35"/>
        <v>4.1623001659745293E-2</v>
      </c>
      <c r="AD65" s="9">
        <f t="shared" si="35"/>
        <v>4.1623001659745293E-2</v>
      </c>
      <c r="AE65" s="9">
        <f t="shared" si="35"/>
        <v>4.1623001659745293E-2</v>
      </c>
      <c r="AF65" s="9">
        <f t="shared" si="35"/>
        <v>4.1623001659745293E-2</v>
      </c>
      <c r="AG65" s="9">
        <f t="shared" si="35"/>
        <v>4.1623001659745293E-2</v>
      </c>
      <c r="AH65" s="9">
        <f t="shared" si="35"/>
        <v>4.1623001659745293E-2</v>
      </c>
      <c r="AI65" s="9">
        <f t="shared" si="35"/>
        <v>4.1623001659745293E-2</v>
      </c>
      <c r="AJ65" s="9">
        <f t="shared" si="35"/>
        <v>4.1623001659745293E-2</v>
      </c>
      <c r="AK65" s="9">
        <f t="shared" si="35"/>
        <v>4.1623001659745293E-2</v>
      </c>
      <c r="AL65" s="9">
        <f t="shared" si="35"/>
        <v>4.1623001659745293E-2</v>
      </c>
      <c r="AM65" s="9">
        <f t="shared" si="35"/>
        <v>4.1623001659745293E-2</v>
      </c>
      <c r="AN65" s="9">
        <f t="shared" si="35"/>
        <v>4.1623001659745293E-2</v>
      </c>
      <c r="AO65" s="9">
        <f t="shared" si="35"/>
        <v>4.1623001659745293E-2</v>
      </c>
      <c r="AP65" s="9">
        <f t="shared" si="35"/>
        <v>4.1623001659745293E-2</v>
      </c>
      <c r="AQ65" s="9">
        <f t="shared" si="35"/>
        <v>4.1623001659745293E-2</v>
      </c>
      <c r="AR65" s="9">
        <f t="shared" si="35"/>
        <v>4.1623001659745293E-2</v>
      </c>
      <c r="AS65" s="9">
        <f t="shared" si="35"/>
        <v>4.1623001659745293E-2</v>
      </c>
      <c r="AT65" s="9">
        <f t="shared" si="35"/>
        <v>2.087180386156763</v>
      </c>
      <c r="AU65" s="9">
        <f t="shared" si="35"/>
        <v>0</v>
      </c>
      <c r="AV65" s="9">
        <f t="shared" si="35"/>
        <v>0</v>
      </c>
      <c r="AW65" s="9">
        <f t="shared" si="35"/>
        <v>0</v>
      </c>
      <c r="AX65" s="9">
        <f t="shared" si="35"/>
        <v>0</v>
      </c>
      <c r="AY65" s="9">
        <f t="shared" si="35"/>
        <v>0</v>
      </c>
      <c r="AZ65" s="9">
        <f t="shared" si="35"/>
        <v>0</v>
      </c>
      <c r="BA65" s="9">
        <f t="shared" si="35"/>
        <v>0</v>
      </c>
      <c r="BB65" s="9">
        <f t="shared" si="35"/>
        <v>0</v>
      </c>
      <c r="BC65" s="9">
        <f t="shared" si="35"/>
        <v>0</v>
      </c>
      <c r="BD65" s="9">
        <f t="shared" si="35"/>
        <v>0</v>
      </c>
      <c r="BE65" s="9">
        <f t="shared" si="35"/>
        <v>0</v>
      </c>
      <c r="BF65" s="9">
        <f t="shared" si="35"/>
        <v>0</v>
      </c>
      <c r="BG65" s="9">
        <f t="shared" si="35"/>
        <v>0</v>
      </c>
      <c r="BH65" s="9">
        <f t="shared" si="35"/>
        <v>0</v>
      </c>
      <c r="BI65" s="9">
        <f t="shared" si="35"/>
        <v>0</v>
      </c>
      <c r="BJ65" s="9">
        <f t="shared" si="35"/>
        <v>0</v>
      </c>
      <c r="BK65" s="9">
        <f t="shared" si="35"/>
        <v>0</v>
      </c>
      <c r="BL65" s="9">
        <f t="shared" si="35"/>
        <v>0</v>
      </c>
      <c r="BM65" s="9">
        <f t="shared" si="35"/>
        <v>0</v>
      </c>
      <c r="BN65" s="9">
        <f t="shared" si="35"/>
        <v>0</v>
      </c>
      <c r="BO65" s="9">
        <f t="shared" si="35"/>
        <v>0</v>
      </c>
      <c r="BP65" s="9">
        <f t="shared" si="35"/>
        <v>0</v>
      </c>
      <c r="BQ65" s="9">
        <f t="shared" si="35"/>
        <v>0</v>
      </c>
    </row>
    <row r="66" spans="1:69" x14ac:dyDescent="0.25">
      <c r="A66" s="25">
        <f t="shared" si="26"/>
        <v>38</v>
      </c>
      <c r="B66" s="29">
        <f>'Amort Alloc'!F58</f>
        <v>1.9010595298757947E-2</v>
      </c>
      <c r="C66" s="30"/>
      <c r="D66" s="27">
        <f t="shared" si="23"/>
        <v>2.1018102125706841</v>
      </c>
      <c r="E66" s="13">
        <f t="shared" si="24"/>
        <v>4.3187996247902385E-2</v>
      </c>
      <c r="F66" s="14">
        <f>'Rates Extrap'!K50</f>
        <v>2.0547999999999986E-2</v>
      </c>
      <c r="G66" s="28">
        <v>1</v>
      </c>
      <c r="H66" s="13">
        <f t="shared" si="25"/>
        <v>2.1018102125706828</v>
      </c>
      <c r="J66" s="9">
        <f t="shared" si="30"/>
        <v>4.3187996247902385E-2</v>
      </c>
      <c r="K66" s="9">
        <f t="shared" si="35"/>
        <v>4.3187996247902385E-2</v>
      </c>
      <c r="L66" s="9">
        <f t="shared" si="35"/>
        <v>4.3187996247902385E-2</v>
      </c>
      <c r="M66" s="9">
        <f t="shared" si="35"/>
        <v>4.3187996247902385E-2</v>
      </c>
      <c r="N66" s="9">
        <f t="shared" si="35"/>
        <v>4.3187996247902385E-2</v>
      </c>
      <c r="O66" s="9">
        <f t="shared" si="35"/>
        <v>4.3187996247902385E-2</v>
      </c>
      <c r="P66" s="9">
        <f t="shared" si="35"/>
        <v>4.3187996247902385E-2</v>
      </c>
      <c r="Q66" s="9">
        <f t="shared" si="35"/>
        <v>4.3187996247902385E-2</v>
      </c>
      <c r="R66" s="9">
        <f t="shared" si="35"/>
        <v>4.3187996247902385E-2</v>
      </c>
      <c r="S66" s="9">
        <f t="shared" si="35"/>
        <v>4.3187996247902385E-2</v>
      </c>
      <c r="T66" s="9">
        <f t="shared" si="35"/>
        <v>4.3187996247902385E-2</v>
      </c>
      <c r="U66" s="9">
        <f t="shared" si="35"/>
        <v>4.3187996247902385E-2</v>
      </c>
      <c r="V66" s="9">
        <f t="shared" si="35"/>
        <v>4.3187996247902385E-2</v>
      </c>
      <c r="W66" s="9">
        <f t="shared" si="35"/>
        <v>4.3187996247902385E-2</v>
      </c>
      <c r="X66" s="9">
        <f t="shared" si="35"/>
        <v>4.3187996247902385E-2</v>
      </c>
      <c r="Y66" s="9">
        <f t="shared" si="35"/>
        <v>4.3187996247902385E-2</v>
      </c>
      <c r="Z66" s="9">
        <f t="shared" si="35"/>
        <v>4.3187996247902385E-2</v>
      </c>
      <c r="AA66" s="9">
        <f t="shared" si="35"/>
        <v>4.3187996247902385E-2</v>
      </c>
      <c r="AB66" s="9">
        <f t="shared" si="35"/>
        <v>4.3187996247902385E-2</v>
      </c>
      <c r="AC66" s="9">
        <f t="shared" si="35"/>
        <v>4.3187996247902385E-2</v>
      </c>
      <c r="AD66" s="9">
        <f t="shared" si="35"/>
        <v>4.3187996247902385E-2</v>
      </c>
      <c r="AE66" s="9">
        <f t="shared" si="35"/>
        <v>4.3187996247902385E-2</v>
      </c>
      <c r="AF66" s="9">
        <f t="shared" si="35"/>
        <v>4.3187996247902385E-2</v>
      </c>
      <c r="AG66" s="9">
        <f t="shared" si="35"/>
        <v>4.3187996247902385E-2</v>
      </c>
      <c r="AH66" s="9">
        <f t="shared" si="35"/>
        <v>4.3187996247902385E-2</v>
      </c>
      <c r="AI66" s="9">
        <f t="shared" si="35"/>
        <v>4.3187996247902385E-2</v>
      </c>
      <c r="AJ66" s="9">
        <f t="shared" si="35"/>
        <v>4.3187996247902385E-2</v>
      </c>
      <c r="AK66" s="9">
        <f t="shared" si="35"/>
        <v>4.3187996247902385E-2</v>
      </c>
      <c r="AL66" s="9">
        <f t="shared" si="35"/>
        <v>4.3187996247902385E-2</v>
      </c>
      <c r="AM66" s="9">
        <f t="shared" si="35"/>
        <v>4.3187996247902385E-2</v>
      </c>
      <c r="AN66" s="9">
        <f t="shared" si="35"/>
        <v>4.3187996247902385E-2</v>
      </c>
      <c r="AO66" s="9">
        <f t="shared" si="35"/>
        <v>4.3187996247902385E-2</v>
      </c>
      <c r="AP66" s="9">
        <f t="shared" si="35"/>
        <v>4.3187996247902385E-2</v>
      </c>
      <c r="AQ66" s="9">
        <f t="shared" si="35"/>
        <v>4.3187996247902385E-2</v>
      </c>
      <c r="AR66" s="9">
        <f t="shared" si="35"/>
        <v>4.3187996247902385E-2</v>
      </c>
      <c r="AS66" s="9">
        <f t="shared" si="35"/>
        <v>4.3187996247902385E-2</v>
      </c>
      <c r="AT66" s="9">
        <f t="shared" si="35"/>
        <v>4.3187996247902385E-2</v>
      </c>
      <c r="AU66" s="9">
        <f t="shared" si="35"/>
        <v>2.1449982088185866</v>
      </c>
      <c r="AV66" s="9">
        <f t="shared" si="35"/>
        <v>0</v>
      </c>
      <c r="AW66" s="9">
        <f t="shared" si="35"/>
        <v>0</v>
      </c>
      <c r="AX66" s="9">
        <f t="shared" si="35"/>
        <v>0</v>
      </c>
      <c r="AY66" s="9">
        <f t="shared" si="35"/>
        <v>0</v>
      </c>
      <c r="AZ66" s="9">
        <f t="shared" si="35"/>
        <v>0</v>
      </c>
      <c r="BA66" s="9">
        <f t="shared" si="35"/>
        <v>0</v>
      </c>
      <c r="BB66" s="9">
        <f t="shared" si="35"/>
        <v>0</v>
      </c>
      <c r="BC66" s="9">
        <f t="shared" si="35"/>
        <v>0</v>
      </c>
      <c r="BD66" s="9">
        <f t="shared" si="35"/>
        <v>0</v>
      </c>
      <c r="BE66" s="9">
        <f t="shared" si="35"/>
        <v>0</v>
      </c>
      <c r="BF66" s="9">
        <f t="shared" si="35"/>
        <v>0</v>
      </c>
      <c r="BG66" s="9">
        <f t="shared" si="35"/>
        <v>0</v>
      </c>
      <c r="BH66" s="9">
        <f t="shared" si="35"/>
        <v>0</v>
      </c>
      <c r="BI66" s="9">
        <f t="shared" si="35"/>
        <v>0</v>
      </c>
      <c r="BJ66" s="9">
        <f t="shared" si="35"/>
        <v>0</v>
      </c>
      <c r="BK66" s="9">
        <f t="shared" si="35"/>
        <v>0</v>
      </c>
      <c r="BL66" s="9">
        <f t="shared" si="35"/>
        <v>0</v>
      </c>
      <c r="BM66" s="9">
        <f t="shared" si="35"/>
        <v>0</v>
      </c>
      <c r="BN66" s="9">
        <f t="shared" si="35"/>
        <v>0</v>
      </c>
      <c r="BO66" s="9">
        <f t="shared" si="35"/>
        <v>0</v>
      </c>
      <c r="BP66" s="9">
        <f t="shared" si="35"/>
        <v>0</v>
      </c>
      <c r="BQ66" s="9">
        <f t="shared" si="35"/>
        <v>0</v>
      </c>
    </row>
    <row r="67" spans="1:69" x14ac:dyDescent="0.25">
      <c r="A67" s="25">
        <f t="shared" si="26"/>
        <v>39</v>
      </c>
      <c r="B67" s="29">
        <f>'Amort Alloc'!F59</f>
        <v>1.9533386669473813E-2</v>
      </c>
      <c r="C67" s="30"/>
      <c r="D67" s="27">
        <f t="shared" si="23"/>
        <v>2.1596099934163804</v>
      </c>
      <c r="E67" s="13">
        <f t="shared" si="24"/>
        <v>4.4807588143403028E-2</v>
      </c>
      <c r="F67" s="14">
        <f>'Rates Extrap'!K51</f>
        <v>2.0747999999999985E-2</v>
      </c>
      <c r="G67" s="28">
        <v>1</v>
      </c>
      <c r="H67" s="13">
        <f t="shared" si="25"/>
        <v>2.1596099934163795</v>
      </c>
      <c r="J67" s="9">
        <f t="shared" si="30"/>
        <v>4.4807588143403028E-2</v>
      </c>
      <c r="K67" s="9">
        <f t="shared" si="35"/>
        <v>4.4807588143403028E-2</v>
      </c>
      <c r="L67" s="9">
        <f t="shared" si="35"/>
        <v>4.4807588143403028E-2</v>
      </c>
      <c r="M67" s="9">
        <f t="shared" si="35"/>
        <v>4.4807588143403028E-2</v>
      </c>
      <c r="N67" s="9">
        <f t="shared" si="35"/>
        <v>4.4807588143403028E-2</v>
      </c>
      <c r="O67" s="9">
        <f t="shared" si="35"/>
        <v>4.4807588143403028E-2</v>
      </c>
      <c r="P67" s="9">
        <f t="shared" si="35"/>
        <v>4.4807588143403028E-2</v>
      </c>
      <c r="Q67" s="9">
        <f t="shared" si="35"/>
        <v>4.4807588143403028E-2</v>
      </c>
      <c r="R67" s="9">
        <f t="shared" si="35"/>
        <v>4.4807588143403028E-2</v>
      </c>
      <c r="S67" s="9">
        <f t="shared" si="35"/>
        <v>4.4807588143403028E-2</v>
      </c>
      <c r="T67" s="9">
        <f t="shared" si="35"/>
        <v>4.4807588143403028E-2</v>
      </c>
      <c r="U67" s="9">
        <f t="shared" si="35"/>
        <v>4.4807588143403028E-2</v>
      </c>
      <c r="V67" s="9">
        <f t="shared" si="35"/>
        <v>4.4807588143403028E-2</v>
      </c>
      <c r="W67" s="9">
        <f t="shared" si="35"/>
        <v>4.4807588143403028E-2</v>
      </c>
      <c r="X67" s="9">
        <f t="shared" si="35"/>
        <v>4.4807588143403028E-2</v>
      </c>
      <c r="Y67" s="9">
        <f t="shared" si="35"/>
        <v>4.4807588143403028E-2</v>
      </c>
      <c r="Z67" s="9">
        <f t="shared" si="35"/>
        <v>4.4807588143403028E-2</v>
      </c>
      <c r="AA67" s="9">
        <f t="shared" si="35"/>
        <v>4.4807588143403028E-2</v>
      </c>
      <c r="AB67" s="9">
        <f t="shared" si="35"/>
        <v>4.4807588143403028E-2</v>
      </c>
      <c r="AC67" s="9">
        <f t="shared" si="35"/>
        <v>4.4807588143403028E-2</v>
      </c>
      <c r="AD67" s="9">
        <f t="shared" si="35"/>
        <v>4.4807588143403028E-2</v>
      </c>
      <c r="AE67" s="9">
        <f t="shared" si="35"/>
        <v>4.4807588143403028E-2</v>
      </c>
      <c r="AF67" s="9">
        <f t="shared" si="35"/>
        <v>4.4807588143403028E-2</v>
      </c>
      <c r="AG67" s="9">
        <f t="shared" si="35"/>
        <v>4.4807588143403028E-2</v>
      </c>
      <c r="AH67" s="9">
        <f t="shared" si="35"/>
        <v>4.4807588143403028E-2</v>
      </c>
      <c r="AI67" s="9">
        <f t="shared" si="35"/>
        <v>4.4807588143403028E-2</v>
      </c>
      <c r="AJ67" s="9">
        <f t="shared" si="35"/>
        <v>4.4807588143403028E-2</v>
      </c>
      <c r="AK67" s="9">
        <f t="shared" si="35"/>
        <v>4.4807588143403028E-2</v>
      </c>
      <c r="AL67" s="9">
        <f t="shared" si="35"/>
        <v>4.4807588143403028E-2</v>
      </c>
      <c r="AM67" s="9">
        <f t="shared" si="35"/>
        <v>4.4807588143403028E-2</v>
      </c>
      <c r="AN67" s="9">
        <f t="shared" si="35"/>
        <v>4.4807588143403028E-2</v>
      </c>
      <c r="AO67" s="9">
        <f t="shared" si="35"/>
        <v>4.4807588143403028E-2</v>
      </c>
      <c r="AP67" s="9">
        <f t="shared" si="35"/>
        <v>4.4807588143403028E-2</v>
      </c>
      <c r="AQ67" s="9">
        <f t="shared" si="35"/>
        <v>4.4807588143403028E-2</v>
      </c>
      <c r="AR67" s="9">
        <f t="shared" si="35"/>
        <v>4.4807588143403028E-2</v>
      </c>
      <c r="AS67" s="9">
        <f t="shared" si="35"/>
        <v>4.4807588143403028E-2</v>
      </c>
      <c r="AT67" s="9">
        <f t="shared" si="35"/>
        <v>4.4807588143403028E-2</v>
      </c>
      <c r="AU67" s="9">
        <f t="shared" si="35"/>
        <v>4.4807588143403028E-2</v>
      </c>
      <c r="AV67" s="9">
        <f t="shared" si="35"/>
        <v>2.2044175815597833</v>
      </c>
      <c r="AW67" s="9">
        <f t="shared" si="35"/>
        <v>0</v>
      </c>
      <c r="AX67" s="9">
        <f t="shared" si="35"/>
        <v>0</v>
      </c>
      <c r="AY67" s="9">
        <f t="shared" si="35"/>
        <v>0</v>
      </c>
      <c r="AZ67" s="9">
        <f t="shared" si="35"/>
        <v>0</v>
      </c>
      <c r="BA67" s="9">
        <f t="shared" si="35"/>
        <v>0</v>
      </c>
      <c r="BB67" s="9">
        <f t="shared" si="35"/>
        <v>0</v>
      </c>
      <c r="BC67" s="9">
        <f t="shared" si="35"/>
        <v>0</v>
      </c>
      <c r="BD67" s="9">
        <f t="shared" si="35"/>
        <v>0</v>
      </c>
      <c r="BE67" s="9">
        <f t="shared" si="35"/>
        <v>0</v>
      </c>
      <c r="BF67" s="9">
        <f t="shared" si="35"/>
        <v>0</v>
      </c>
      <c r="BG67" s="9">
        <f t="shared" si="35"/>
        <v>0</v>
      </c>
      <c r="BH67" s="9">
        <f t="shared" si="35"/>
        <v>0</v>
      </c>
      <c r="BI67" s="9">
        <f t="shared" si="35"/>
        <v>0</v>
      </c>
      <c r="BJ67" s="9">
        <f t="shared" si="35"/>
        <v>0</v>
      </c>
      <c r="BK67" s="9">
        <f t="shared" si="35"/>
        <v>0</v>
      </c>
      <c r="BL67" s="9">
        <f t="shared" si="35"/>
        <v>0</v>
      </c>
      <c r="BM67" s="9">
        <f t="shared" si="35"/>
        <v>0</v>
      </c>
      <c r="BN67" s="9">
        <f t="shared" si="35"/>
        <v>0</v>
      </c>
      <c r="BO67" s="9">
        <f t="shared" si="35"/>
        <v>0</v>
      </c>
      <c r="BP67" s="9">
        <f t="shared" si="35"/>
        <v>0</v>
      </c>
      <c r="BQ67" s="9">
        <f t="shared" si="35"/>
        <v>0</v>
      </c>
    </row>
    <row r="68" spans="1:69" x14ac:dyDescent="0.25">
      <c r="A68" s="25">
        <f t="shared" si="26"/>
        <v>40</v>
      </c>
      <c r="B68" s="29">
        <f>'Amort Alloc'!F60</f>
        <v>2.0070554802884288E-2</v>
      </c>
      <c r="C68" s="30"/>
      <c r="D68" s="27">
        <f t="shared" si="23"/>
        <v>2.2189992682353248</v>
      </c>
      <c r="E68" s="13">
        <f t="shared" si="24"/>
        <v>4.6483596670993547E-2</v>
      </c>
      <c r="F68" s="14">
        <f>'Rates Extrap'!K52</f>
        <v>2.0947999999999984E-2</v>
      </c>
      <c r="G68" s="28">
        <v>1</v>
      </c>
      <c r="H68" s="13">
        <f t="shared" si="25"/>
        <v>2.2189992682353257</v>
      </c>
      <c r="J68" s="9">
        <f t="shared" si="30"/>
        <v>4.6483596670993547E-2</v>
      </c>
      <c r="K68" s="9">
        <f t="shared" si="35"/>
        <v>4.6483596670993547E-2</v>
      </c>
      <c r="L68" s="9">
        <f t="shared" si="35"/>
        <v>4.6483596670993547E-2</v>
      </c>
      <c r="M68" s="9">
        <f t="shared" si="35"/>
        <v>4.6483596670993547E-2</v>
      </c>
      <c r="N68" s="9">
        <f t="shared" si="35"/>
        <v>4.6483596670993547E-2</v>
      </c>
      <c r="O68" s="9">
        <f t="shared" si="35"/>
        <v>4.6483596670993547E-2</v>
      </c>
      <c r="P68" s="9">
        <f t="shared" si="35"/>
        <v>4.6483596670993547E-2</v>
      </c>
      <c r="Q68" s="9">
        <f t="shared" si="35"/>
        <v>4.6483596670993547E-2</v>
      </c>
      <c r="R68" s="9">
        <f t="shared" si="35"/>
        <v>4.6483596670993547E-2</v>
      </c>
      <c r="S68" s="9">
        <f t="shared" si="35"/>
        <v>4.6483596670993547E-2</v>
      </c>
      <c r="T68" s="9">
        <f t="shared" si="35"/>
        <v>4.6483596670993547E-2</v>
      </c>
      <c r="U68" s="9">
        <f t="shared" si="35"/>
        <v>4.6483596670993547E-2</v>
      </c>
      <c r="V68" s="9">
        <f t="shared" si="35"/>
        <v>4.6483596670993547E-2</v>
      </c>
      <c r="W68" s="9">
        <f t="shared" si="35"/>
        <v>4.6483596670993547E-2</v>
      </c>
      <c r="X68" s="9">
        <f t="shared" si="35"/>
        <v>4.6483596670993547E-2</v>
      </c>
      <c r="Y68" s="9">
        <f t="shared" si="35"/>
        <v>4.6483596670993547E-2</v>
      </c>
      <c r="Z68" s="9">
        <f t="shared" si="35"/>
        <v>4.6483596670993547E-2</v>
      </c>
      <c r="AA68" s="9">
        <f t="shared" si="35"/>
        <v>4.6483596670993547E-2</v>
      </c>
      <c r="AB68" s="9">
        <f t="shared" si="35"/>
        <v>4.6483596670993547E-2</v>
      </c>
      <c r="AC68" s="9">
        <f t="shared" si="35"/>
        <v>4.6483596670993547E-2</v>
      </c>
      <c r="AD68" s="9">
        <f t="shared" si="35"/>
        <v>4.6483596670993547E-2</v>
      </c>
      <c r="AE68" s="9">
        <f t="shared" si="35"/>
        <v>4.6483596670993547E-2</v>
      </c>
      <c r="AF68" s="9">
        <f t="shared" si="35"/>
        <v>4.6483596670993547E-2</v>
      </c>
      <c r="AG68" s="9">
        <f t="shared" si="35"/>
        <v>4.6483596670993547E-2</v>
      </c>
      <c r="AH68" s="9">
        <f t="shared" si="35"/>
        <v>4.6483596670993547E-2</v>
      </c>
      <c r="AI68" s="9">
        <f t="shared" ref="K68:BQ72" si="36">IF($A68&gt;=AI$27,$E68,0)+IF($A68=AI$27,$D68,0)</f>
        <v>4.6483596670993547E-2</v>
      </c>
      <c r="AJ68" s="9">
        <f t="shared" si="36"/>
        <v>4.6483596670993547E-2</v>
      </c>
      <c r="AK68" s="9">
        <f t="shared" si="36"/>
        <v>4.6483596670993547E-2</v>
      </c>
      <c r="AL68" s="9">
        <f t="shared" si="36"/>
        <v>4.6483596670993547E-2</v>
      </c>
      <c r="AM68" s="9">
        <f t="shared" si="36"/>
        <v>4.6483596670993547E-2</v>
      </c>
      <c r="AN68" s="9">
        <f t="shared" si="36"/>
        <v>4.6483596670993547E-2</v>
      </c>
      <c r="AO68" s="9">
        <f t="shared" si="36"/>
        <v>4.6483596670993547E-2</v>
      </c>
      <c r="AP68" s="9">
        <f t="shared" si="36"/>
        <v>4.6483596670993547E-2</v>
      </c>
      <c r="AQ68" s="9">
        <f t="shared" si="36"/>
        <v>4.6483596670993547E-2</v>
      </c>
      <c r="AR68" s="9">
        <f t="shared" si="36"/>
        <v>4.6483596670993547E-2</v>
      </c>
      <c r="AS68" s="9">
        <f t="shared" si="36"/>
        <v>4.6483596670993547E-2</v>
      </c>
      <c r="AT68" s="9">
        <f t="shared" si="36"/>
        <v>4.6483596670993547E-2</v>
      </c>
      <c r="AU68" s="9">
        <f t="shared" si="36"/>
        <v>4.6483596670993547E-2</v>
      </c>
      <c r="AV68" s="9">
        <f t="shared" si="36"/>
        <v>4.6483596670993547E-2</v>
      </c>
      <c r="AW68" s="9">
        <f t="shared" si="36"/>
        <v>2.2654828649063181</v>
      </c>
      <c r="AX68" s="9">
        <f t="shared" si="36"/>
        <v>0</v>
      </c>
      <c r="AY68" s="9">
        <f t="shared" si="36"/>
        <v>0</v>
      </c>
      <c r="AZ68" s="9">
        <f t="shared" si="36"/>
        <v>0</v>
      </c>
      <c r="BA68" s="9">
        <f t="shared" si="36"/>
        <v>0</v>
      </c>
      <c r="BB68" s="9">
        <f t="shared" si="36"/>
        <v>0</v>
      </c>
      <c r="BC68" s="9">
        <f t="shared" si="36"/>
        <v>0</v>
      </c>
      <c r="BD68" s="9">
        <f t="shared" si="36"/>
        <v>0</v>
      </c>
      <c r="BE68" s="9">
        <f t="shared" si="36"/>
        <v>0</v>
      </c>
      <c r="BF68" s="9">
        <f t="shared" si="36"/>
        <v>0</v>
      </c>
      <c r="BG68" s="9">
        <f t="shared" si="36"/>
        <v>0</v>
      </c>
      <c r="BH68" s="9">
        <f t="shared" si="36"/>
        <v>0</v>
      </c>
      <c r="BI68" s="9">
        <f t="shared" si="36"/>
        <v>0</v>
      </c>
      <c r="BJ68" s="9">
        <f t="shared" si="36"/>
        <v>0</v>
      </c>
      <c r="BK68" s="9">
        <f t="shared" si="36"/>
        <v>0</v>
      </c>
      <c r="BL68" s="9">
        <f t="shared" si="36"/>
        <v>0</v>
      </c>
      <c r="BM68" s="9">
        <f t="shared" si="36"/>
        <v>0</v>
      </c>
      <c r="BN68" s="9">
        <f t="shared" si="36"/>
        <v>0</v>
      </c>
      <c r="BO68" s="9">
        <f t="shared" si="36"/>
        <v>0</v>
      </c>
      <c r="BP68" s="9">
        <f t="shared" si="36"/>
        <v>0</v>
      </c>
      <c r="BQ68" s="9">
        <f t="shared" si="36"/>
        <v>0</v>
      </c>
    </row>
    <row r="69" spans="1:69" x14ac:dyDescent="0.25">
      <c r="A69" s="25">
        <f t="shared" si="26"/>
        <v>41</v>
      </c>
      <c r="B69" s="29">
        <f>'Amort Alloc'!F61</f>
        <v>2.0622495059963625E-2</v>
      </c>
      <c r="C69" s="30"/>
      <c r="D69" s="27">
        <f t="shared" si="23"/>
        <v>2.2800217481117984</v>
      </c>
      <c r="E69" s="13">
        <f t="shared" si="24"/>
        <v>4.8217899929068275E-2</v>
      </c>
      <c r="F69" s="14">
        <f>'Rates Extrap'!K53</f>
        <v>2.1147999999999983E-2</v>
      </c>
      <c r="G69" s="28">
        <v>1</v>
      </c>
      <c r="H69" s="13">
        <f t="shared" si="25"/>
        <v>2.2800217481118015</v>
      </c>
      <c r="J69" s="9">
        <f t="shared" si="30"/>
        <v>4.8217899929068275E-2</v>
      </c>
      <c r="K69" s="9">
        <f t="shared" si="36"/>
        <v>4.8217899929068275E-2</v>
      </c>
      <c r="L69" s="9">
        <f t="shared" si="36"/>
        <v>4.8217899929068275E-2</v>
      </c>
      <c r="M69" s="9">
        <f t="shared" si="36"/>
        <v>4.8217899929068275E-2</v>
      </c>
      <c r="N69" s="9">
        <f t="shared" si="36"/>
        <v>4.8217899929068275E-2</v>
      </c>
      <c r="O69" s="9">
        <f t="shared" si="36"/>
        <v>4.8217899929068275E-2</v>
      </c>
      <c r="P69" s="9">
        <f t="shared" si="36"/>
        <v>4.8217899929068275E-2</v>
      </c>
      <c r="Q69" s="9">
        <f t="shared" si="36"/>
        <v>4.8217899929068275E-2</v>
      </c>
      <c r="R69" s="9">
        <f t="shared" si="36"/>
        <v>4.8217899929068275E-2</v>
      </c>
      <c r="S69" s="9">
        <f t="shared" si="36"/>
        <v>4.8217899929068275E-2</v>
      </c>
      <c r="T69" s="9">
        <f t="shared" si="36"/>
        <v>4.8217899929068275E-2</v>
      </c>
      <c r="U69" s="9">
        <f t="shared" si="36"/>
        <v>4.8217899929068275E-2</v>
      </c>
      <c r="V69" s="9">
        <f t="shared" si="36"/>
        <v>4.8217899929068275E-2</v>
      </c>
      <c r="W69" s="9">
        <f t="shared" si="36"/>
        <v>4.8217899929068275E-2</v>
      </c>
      <c r="X69" s="9">
        <f t="shared" si="36"/>
        <v>4.8217899929068275E-2</v>
      </c>
      <c r="Y69" s="9">
        <f t="shared" si="36"/>
        <v>4.8217899929068275E-2</v>
      </c>
      <c r="Z69" s="9">
        <f t="shared" si="36"/>
        <v>4.8217899929068275E-2</v>
      </c>
      <c r="AA69" s="9">
        <f t="shared" si="36"/>
        <v>4.8217899929068275E-2</v>
      </c>
      <c r="AB69" s="9">
        <f t="shared" si="36"/>
        <v>4.8217899929068275E-2</v>
      </c>
      <c r="AC69" s="9">
        <f t="shared" si="36"/>
        <v>4.8217899929068275E-2</v>
      </c>
      <c r="AD69" s="9">
        <f t="shared" si="36"/>
        <v>4.8217899929068275E-2</v>
      </c>
      <c r="AE69" s="9">
        <f t="shared" si="36"/>
        <v>4.8217899929068275E-2</v>
      </c>
      <c r="AF69" s="9">
        <f t="shared" si="36"/>
        <v>4.8217899929068275E-2</v>
      </c>
      <c r="AG69" s="9">
        <f t="shared" si="36"/>
        <v>4.8217899929068275E-2</v>
      </c>
      <c r="AH69" s="9">
        <f t="shared" si="36"/>
        <v>4.8217899929068275E-2</v>
      </c>
      <c r="AI69" s="9">
        <f t="shared" si="36"/>
        <v>4.8217899929068275E-2</v>
      </c>
      <c r="AJ69" s="9">
        <f t="shared" si="36"/>
        <v>4.8217899929068275E-2</v>
      </c>
      <c r="AK69" s="9">
        <f t="shared" si="36"/>
        <v>4.8217899929068275E-2</v>
      </c>
      <c r="AL69" s="9">
        <f t="shared" si="36"/>
        <v>4.8217899929068275E-2</v>
      </c>
      <c r="AM69" s="9">
        <f t="shared" si="36"/>
        <v>4.8217899929068275E-2</v>
      </c>
      <c r="AN69" s="9">
        <f t="shared" si="36"/>
        <v>4.8217899929068275E-2</v>
      </c>
      <c r="AO69" s="9">
        <f t="shared" si="36"/>
        <v>4.8217899929068275E-2</v>
      </c>
      <c r="AP69" s="9">
        <f t="shared" si="36"/>
        <v>4.8217899929068275E-2</v>
      </c>
      <c r="AQ69" s="9">
        <f t="shared" si="36"/>
        <v>4.8217899929068275E-2</v>
      </c>
      <c r="AR69" s="9">
        <f t="shared" si="36"/>
        <v>4.8217899929068275E-2</v>
      </c>
      <c r="AS69" s="9">
        <f t="shared" si="36"/>
        <v>4.8217899929068275E-2</v>
      </c>
      <c r="AT69" s="9">
        <f t="shared" si="36"/>
        <v>4.8217899929068275E-2</v>
      </c>
      <c r="AU69" s="9">
        <f t="shared" si="36"/>
        <v>4.8217899929068275E-2</v>
      </c>
      <c r="AV69" s="9">
        <f t="shared" si="36"/>
        <v>4.8217899929068275E-2</v>
      </c>
      <c r="AW69" s="9">
        <f t="shared" si="36"/>
        <v>4.8217899929068275E-2</v>
      </c>
      <c r="AX69" s="9">
        <f t="shared" si="36"/>
        <v>2.3282396480408667</v>
      </c>
      <c r="AY69" s="9">
        <f t="shared" si="36"/>
        <v>0</v>
      </c>
      <c r="AZ69" s="9">
        <f t="shared" si="36"/>
        <v>0</v>
      </c>
      <c r="BA69" s="9">
        <f t="shared" si="36"/>
        <v>0</v>
      </c>
      <c r="BB69" s="9">
        <f t="shared" si="36"/>
        <v>0</v>
      </c>
      <c r="BC69" s="9">
        <f t="shared" si="36"/>
        <v>0</v>
      </c>
      <c r="BD69" s="9">
        <f t="shared" si="36"/>
        <v>0</v>
      </c>
      <c r="BE69" s="9">
        <f t="shared" si="36"/>
        <v>0</v>
      </c>
      <c r="BF69" s="9">
        <f t="shared" si="36"/>
        <v>0</v>
      </c>
      <c r="BG69" s="9">
        <f t="shared" si="36"/>
        <v>0</v>
      </c>
      <c r="BH69" s="9">
        <f t="shared" si="36"/>
        <v>0</v>
      </c>
      <c r="BI69" s="9">
        <f t="shared" si="36"/>
        <v>0</v>
      </c>
      <c r="BJ69" s="9">
        <f t="shared" si="36"/>
        <v>0</v>
      </c>
      <c r="BK69" s="9">
        <f t="shared" si="36"/>
        <v>0</v>
      </c>
      <c r="BL69" s="9">
        <f t="shared" si="36"/>
        <v>0</v>
      </c>
      <c r="BM69" s="9">
        <f t="shared" si="36"/>
        <v>0</v>
      </c>
      <c r="BN69" s="9">
        <f t="shared" si="36"/>
        <v>0</v>
      </c>
      <c r="BO69" s="9">
        <f t="shared" si="36"/>
        <v>0</v>
      </c>
      <c r="BP69" s="9">
        <f t="shared" si="36"/>
        <v>0</v>
      </c>
      <c r="BQ69" s="9">
        <f t="shared" si="36"/>
        <v>0</v>
      </c>
    </row>
    <row r="70" spans="1:69" x14ac:dyDescent="0.25">
      <c r="A70" s="25">
        <f t="shared" si="26"/>
        <v>42</v>
      </c>
      <c r="B70" s="29">
        <f>'Amort Alloc'!F62</f>
        <v>2.1189613674112664E-2</v>
      </c>
      <c r="C70" s="30"/>
      <c r="D70" s="27">
        <f t="shared" si="23"/>
        <v>2.3427223461848774</v>
      </c>
      <c r="E70" s="13">
        <f t="shared" si="24"/>
        <v>5.001243664635472E-2</v>
      </c>
      <c r="F70" s="14">
        <f>'Rates Extrap'!K54</f>
        <v>2.1347999999999982E-2</v>
      </c>
      <c r="G70" s="28">
        <v>1</v>
      </c>
      <c r="H70" s="13">
        <f t="shared" si="25"/>
        <v>2.3427223461848814</v>
      </c>
      <c r="J70" s="9">
        <f t="shared" si="30"/>
        <v>5.001243664635472E-2</v>
      </c>
      <c r="K70" s="9">
        <f t="shared" si="36"/>
        <v>5.001243664635472E-2</v>
      </c>
      <c r="L70" s="9">
        <f t="shared" si="36"/>
        <v>5.001243664635472E-2</v>
      </c>
      <c r="M70" s="9">
        <f t="shared" si="36"/>
        <v>5.001243664635472E-2</v>
      </c>
      <c r="N70" s="9">
        <f t="shared" si="36"/>
        <v>5.001243664635472E-2</v>
      </c>
      <c r="O70" s="9">
        <f t="shared" si="36"/>
        <v>5.001243664635472E-2</v>
      </c>
      <c r="P70" s="9">
        <f t="shared" si="36"/>
        <v>5.001243664635472E-2</v>
      </c>
      <c r="Q70" s="9">
        <f t="shared" si="36"/>
        <v>5.001243664635472E-2</v>
      </c>
      <c r="R70" s="9">
        <f t="shared" si="36"/>
        <v>5.001243664635472E-2</v>
      </c>
      <c r="S70" s="9">
        <f t="shared" si="36"/>
        <v>5.001243664635472E-2</v>
      </c>
      <c r="T70" s="9">
        <f t="shared" si="36"/>
        <v>5.001243664635472E-2</v>
      </c>
      <c r="U70" s="9">
        <f t="shared" si="36"/>
        <v>5.001243664635472E-2</v>
      </c>
      <c r="V70" s="9">
        <f t="shared" si="36"/>
        <v>5.001243664635472E-2</v>
      </c>
      <c r="W70" s="9">
        <f t="shared" si="36"/>
        <v>5.001243664635472E-2</v>
      </c>
      <c r="X70" s="9">
        <f t="shared" si="36"/>
        <v>5.001243664635472E-2</v>
      </c>
      <c r="Y70" s="9">
        <f t="shared" si="36"/>
        <v>5.001243664635472E-2</v>
      </c>
      <c r="Z70" s="9">
        <f t="shared" si="36"/>
        <v>5.001243664635472E-2</v>
      </c>
      <c r="AA70" s="9">
        <f t="shared" si="36"/>
        <v>5.001243664635472E-2</v>
      </c>
      <c r="AB70" s="9">
        <f t="shared" si="36"/>
        <v>5.001243664635472E-2</v>
      </c>
      <c r="AC70" s="9">
        <f t="shared" si="36"/>
        <v>5.001243664635472E-2</v>
      </c>
      <c r="AD70" s="9">
        <f t="shared" si="36"/>
        <v>5.001243664635472E-2</v>
      </c>
      <c r="AE70" s="9">
        <f t="shared" si="36"/>
        <v>5.001243664635472E-2</v>
      </c>
      <c r="AF70" s="9">
        <f t="shared" si="36"/>
        <v>5.001243664635472E-2</v>
      </c>
      <c r="AG70" s="9">
        <f t="shared" si="36"/>
        <v>5.001243664635472E-2</v>
      </c>
      <c r="AH70" s="9">
        <f t="shared" si="36"/>
        <v>5.001243664635472E-2</v>
      </c>
      <c r="AI70" s="9">
        <f t="shared" si="36"/>
        <v>5.001243664635472E-2</v>
      </c>
      <c r="AJ70" s="9">
        <f t="shared" si="36"/>
        <v>5.001243664635472E-2</v>
      </c>
      <c r="AK70" s="9">
        <f t="shared" si="36"/>
        <v>5.001243664635472E-2</v>
      </c>
      <c r="AL70" s="9">
        <f t="shared" si="36"/>
        <v>5.001243664635472E-2</v>
      </c>
      <c r="AM70" s="9">
        <f t="shared" si="36"/>
        <v>5.001243664635472E-2</v>
      </c>
      <c r="AN70" s="9">
        <f t="shared" si="36"/>
        <v>5.001243664635472E-2</v>
      </c>
      <c r="AO70" s="9">
        <f t="shared" si="36"/>
        <v>5.001243664635472E-2</v>
      </c>
      <c r="AP70" s="9">
        <f t="shared" si="36"/>
        <v>5.001243664635472E-2</v>
      </c>
      <c r="AQ70" s="9">
        <f t="shared" si="36"/>
        <v>5.001243664635472E-2</v>
      </c>
      <c r="AR70" s="9">
        <f t="shared" si="36"/>
        <v>5.001243664635472E-2</v>
      </c>
      <c r="AS70" s="9">
        <f t="shared" si="36"/>
        <v>5.001243664635472E-2</v>
      </c>
      <c r="AT70" s="9">
        <f t="shared" si="36"/>
        <v>5.001243664635472E-2</v>
      </c>
      <c r="AU70" s="9">
        <f t="shared" si="36"/>
        <v>5.001243664635472E-2</v>
      </c>
      <c r="AV70" s="9">
        <f t="shared" si="36"/>
        <v>5.001243664635472E-2</v>
      </c>
      <c r="AW70" s="9">
        <f t="shared" si="36"/>
        <v>5.001243664635472E-2</v>
      </c>
      <c r="AX70" s="9">
        <f t="shared" si="36"/>
        <v>5.001243664635472E-2</v>
      </c>
      <c r="AY70" s="9">
        <f t="shared" si="36"/>
        <v>2.3927347828312322</v>
      </c>
      <c r="AZ70" s="9">
        <f t="shared" si="36"/>
        <v>0</v>
      </c>
      <c r="BA70" s="9">
        <f t="shared" si="36"/>
        <v>0</v>
      </c>
      <c r="BB70" s="9">
        <f t="shared" si="36"/>
        <v>0</v>
      </c>
      <c r="BC70" s="9">
        <f t="shared" si="36"/>
        <v>0</v>
      </c>
      <c r="BD70" s="9">
        <f t="shared" si="36"/>
        <v>0</v>
      </c>
      <c r="BE70" s="9">
        <f t="shared" si="36"/>
        <v>0</v>
      </c>
      <c r="BF70" s="9">
        <f t="shared" si="36"/>
        <v>0</v>
      </c>
      <c r="BG70" s="9">
        <f t="shared" si="36"/>
        <v>0</v>
      </c>
      <c r="BH70" s="9">
        <f t="shared" si="36"/>
        <v>0</v>
      </c>
      <c r="BI70" s="9">
        <f t="shared" si="36"/>
        <v>0</v>
      </c>
      <c r="BJ70" s="9">
        <f t="shared" si="36"/>
        <v>0</v>
      </c>
      <c r="BK70" s="9">
        <f t="shared" si="36"/>
        <v>0</v>
      </c>
      <c r="BL70" s="9">
        <f t="shared" si="36"/>
        <v>0</v>
      </c>
      <c r="BM70" s="9">
        <f t="shared" si="36"/>
        <v>0</v>
      </c>
      <c r="BN70" s="9">
        <f t="shared" si="36"/>
        <v>0</v>
      </c>
      <c r="BO70" s="9">
        <f t="shared" si="36"/>
        <v>0</v>
      </c>
      <c r="BP70" s="9">
        <f t="shared" si="36"/>
        <v>0</v>
      </c>
      <c r="BQ70" s="9">
        <f t="shared" si="36"/>
        <v>0</v>
      </c>
    </row>
    <row r="71" spans="1:69" x14ac:dyDescent="0.25">
      <c r="A71" s="25">
        <f t="shared" si="26"/>
        <v>43</v>
      </c>
      <c r="B71" s="29">
        <f>'Amort Alloc'!F63</f>
        <v>2.1772328050150735E-2</v>
      </c>
      <c r="C71" s="30"/>
      <c r="D71" s="27">
        <f t="shared" si="23"/>
        <v>2.4071472107049581</v>
      </c>
      <c r="E71" s="13">
        <f t="shared" si="24"/>
        <v>5.1869208096270387E-2</v>
      </c>
      <c r="F71" s="14">
        <f>'Rates Extrap'!K55</f>
        <v>2.154799999999998E-2</v>
      </c>
      <c r="G71" s="28">
        <v>1</v>
      </c>
      <c r="H71" s="13">
        <f t="shared" si="25"/>
        <v>2.4071472107049638</v>
      </c>
      <c r="J71" s="9">
        <f t="shared" si="30"/>
        <v>5.1869208096270387E-2</v>
      </c>
      <c r="K71" s="9">
        <f t="shared" si="36"/>
        <v>5.1869208096270387E-2</v>
      </c>
      <c r="L71" s="9">
        <f t="shared" si="36"/>
        <v>5.1869208096270387E-2</v>
      </c>
      <c r="M71" s="9">
        <f t="shared" si="36"/>
        <v>5.1869208096270387E-2</v>
      </c>
      <c r="N71" s="9">
        <f t="shared" si="36"/>
        <v>5.1869208096270387E-2</v>
      </c>
      <c r="O71" s="9">
        <f t="shared" si="36"/>
        <v>5.1869208096270387E-2</v>
      </c>
      <c r="P71" s="9">
        <f t="shared" si="36"/>
        <v>5.1869208096270387E-2</v>
      </c>
      <c r="Q71" s="9">
        <f t="shared" si="36"/>
        <v>5.1869208096270387E-2</v>
      </c>
      <c r="R71" s="9">
        <f t="shared" si="36"/>
        <v>5.1869208096270387E-2</v>
      </c>
      <c r="S71" s="9">
        <f t="shared" si="36"/>
        <v>5.1869208096270387E-2</v>
      </c>
      <c r="T71" s="9">
        <f t="shared" si="36"/>
        <v>5.1869208096270387E-2</v>
      </c>
      <c r="U71" s="9">
        <f t="shared" si="36"/>
        <v>5.1869208096270387E-2</v>
      </c>
      <c r="V71" s="9">
        <f t="shared" si="36"/>
        <v>5.1869208096270387E-2</v>
      </c>
      <c r="W71" s="9">
        <f t="shared" si="36"/>
        <v>5.1869208096270387E-2</v>
      </c>
      <c r="X71" s="9">
        <f t="shared" si="36"/>
        <v>5.1869208096270387E-2</v>
      </c>
      <c r="Y71" s="9">
        <f t="shared" si="36"/>
        <v>5.1869208096270387E-2</v>
      </c>
      <c r="Z71" s="9">
        <f t="shared" si="36"/>
        <v>5.1869208096270387E-2</v>
      </c>
      <c r="AA71" s="9">
        <f t="shared" si="36"/>
        <v>5.1869208096270387E-2</v>
      </c>
      <c r="AB71" s="9">
        <f t="shared" si="36"/>
        <v>5.1869208096270387E-2</v>
      </c>
      <c r="AC71" s="9">
        <f t="shared" si="36"/>
        <v>5.1869208096270387E-2</v>
      </c>
      <c r="AD71" s="9">
        <f t="shared" si="36"/>
        <v>5.1869208096270387E-2</v>
      </c>
      <c r="AE71" s="9">
        <f t="shared" si="36"/>
        <v>5.1869208096270387E-2</v>
      </c>
      <c r="AF71" s="9">
        <f t="shared" si="36"/>
        <v>5.1869208096270387E-2</v>
      </c>
      <c r="AG71" s="9">
        <f t="shared" si="36"/>
        <v>5.1869208096270387E-2</v>
      </c>
      <c r="AH71" s="9">
        <f t="shared" si="36"/>
        <v>5.1869208096270387E-2</v>
      </c>
      <c r="AI71" s="9">
        <f t="shared" si="36"/>
        <v>5.1869208096270387E-2</v>
      </c>
      <c r="AJ71" s="9">
        <f t="shared" si="36"/>
        <v>5.1869208096270387E-2</v>
      </c>
      <c r="AK71" s="9">
        <f t="shared" si="36"/>
        <v>5.1869208096270387E-2</v>
      </c>
      <c r="AL71" s="9">
        <f t="shared" si="36"/>
        <v>5.1869208096270387E-2</v>
      </c>
      <c r="AM71" s="9">
        <f t="shared" si="36"/>
        <v>5.1869208096270387E-2</v>
      </c>
      <c r="AN71" s="9">
        <f t="shared" si="36"/>
        <v>5.1869208096270387E-2</v>
      </c>
      <c r="AO71" s="9">
        <f t="shared" si="36"/>
        <v>5.1869208096270387E-2</v>
      </c>
      <c r="AP71" s="9">
        <f t="shared" si="36"/>
        <v>5.1869208096270387E-2</v>
      </c>
      <c r="AQ71" s="9">
        <f t="shared" si="36"/>
        <v>5.1869208096270387E-2</v>
      </c>
      <c r="AR71" s="9">
        <f t="shared" si="36"/>
        <v>5.1869208096270387E-2</v>
      </c>
      <c r="AS71" s="9">
        <f t="shared" si="36"/>
        <v>5.1869208096270387E-2</v>
      </c>
      <c r="AT71" s="9">
        <f t="shared" si="36"/>
        <v>5.1869208096270387E-2</v>
      </c>
      <c r="AU71" s="9">
        <f t="shared" si="36"/>
        <v>5.1869208096270387E-2</v>
      </c>
      <c r="AV71" s="9">
        <f t="shared" si="36"/>
        <v>5.1869208096270387E-2</v>
      </c>
      <c r="AW71" s="9">
        <f t="shared" si="36"/>
        <v>5.1869208096270387E-2</v>
      </c>
      <c r="AX71" s="9">
        <f t="shared" si="36"/>
        <v>5.1869208096270387E-2</v>
      </c>
      <c r="AY71" s="9">
        <f t="shared" si="36"/>
        <v>5.1869208096270387E-2</v>
      </c>
      <c r="AZ71" s="9">
        <f t="shared" si="36"/>
        <v>2.4590164188012285</v>
      </c>
      <c r="BA71" s="9">
        <f t="shared" si="36"/>
        <v>0</v>
      </c>
      <c r="BB71" s="9">
        <f t="shared" si="36"/>
        <v>0</v>
      </c>
      <c r="BC71" s="9">
        <f t="shared" si="36"/>
        <v>0</v>
      </c>
      <c r="BD71" s="9">
        <f t="shared" si="36"/>
        <v>0</v>
      </c>
      <c r="BE71" s="9">
        <f t="shared" si="36"/>
        <v>0</v>
      </c>
      <c r="BF71" s="9">
        <f t="shared" si="36"/>
        <v>0</v>
      </c>
      <c r="BG71" s="9">
        <f t="shared" si="36"/>
        <v>0</v>
      </c>
      <c r="BH71" s="9">
        <f t="shared" si="36"/>
        <v>0</v>
      </c>
      <c r="BI71" s="9">
        <f t="shared" si="36"/>
        <v>0</v>
      </c>
      <c r="BJ71" s="9">
        <f t="shared" si="36"/>
        <v>0</v>
      </c>
      <c r="BK71" s="9">
        <f t="shared" si="36"/>
        <v>0</v>
      </c>
      <c r="BL71" s="9">
        <f t="shared" si="36"/>
        <v>0</v>
      </c>
      <c r="BM71" s="9">
        <f t="shared" si="36"/>
        <v>0</v>
      </c>
      <c r="BN71" s="9">
        <f t="shared" si="36"/>
        <v>0</v>
      </c>
      <c r="BO71" s="9">
        <f t="shared" si="36"/>
        <v>0</v>
      </c>
      <c r="BP71" s="9">
        <f t="shared" si="36"/>
        <v>0</v>
      </c>
      <c r="BQ71" s="9">
        <f t="shared" si="36"/>
        <v>0</v>
      </c>
    </row>
    <row r="72" spans="1:69" x14ac:dyDescent="0.25">
      <c r="A72" s="25">
        <f t="shared" si="26"/>
        <v>44</v>
      </c>
      <c r="B72" s="29">
        <f>'Amort Alloc'!F64</f>
        <v>2.2371067071529895E-2</v>
      </c>
      <c r="C72" s="30"/>
      <c r="D72" s="27">
        <f t="shared" si="23"/>
        <v>2.4733437589993463</v>
      </c>
      <c r="E72" s="13">
        <f t="shared" si="24"/>
        <v>5.3790280070717733E-2</v>
      </c>
      <c r="F72" s="14">
        <f>'Rates Extrap'!K56</f>
        <v>2.1747999999999979E-2</v>
      </c>
      <c r="G72" s="28">
        <v>1</v>
      </c>
      <c r="H72" s="13">
        <f t="shared" si="25"/>
        <v>2.4733437589993534</v>
      </c>
      <c r="J72" s="9">
        <f t="shared" si="30"/>
        <v>5.3790280070717733E-2</v>
      </c>
      <c r="K72" s="9">
        <f t="shared" si="36"/>
        <v>5.3790280070717733E-2</v>
      </c>
      <c r="L72" s="9">
        <f t="shared" si="36"/>
        <v>5.3790280070717733E-2</v>
      </c>
      <c r="M72" s="9">
        <f t="shared" si="36"/>
        <v>5.3790280070717733E-2</v>
      </c>
      <c r="N72" s="9">
        <f t="shared" si="36"/>
        <v>5.3790280070717733E-2</v>
      </c>
      <c r="O72" s="9">
        <f t="shared" si="36"/>
        <v>5.3790280070717733E-2</v>
      </c>
      <c r="P72" s="9">
        <f t="shared" si="36"/>
        <v>5.3790280070717733E-2</v>
      </c>
      <c r="Q72" s="9">
        <f t="shared" si="36"/>
        <v>5.3790280070717733E-2</v>
      </c>
      <c r="R72" s="9">
        <f t="shared" si="36"/>
        <v>5.3790280070717733E-2</v>
      </c>
      <c r="S72" s="9">
        <f t="shared" si="36"/>
        <v>5.3790280070717733E-2</v>
      </c>
      <c r="T72" s="9">
        <f t="shared" si="36"/>
        <v>5.3790280070717733E-2</v>
      </c>
      <c r="U72" s="9">
        <f t="shared" si="36"/>
        <v>5.3790280070717733E-2</v>
      </c>
      <c r="V72" s="9">
        <f t="shared" si="36"/>
        <v>5.3790280070717733E-2</v>
      </c>
      <c r="W72" s="9">
        <f t="shared" si="36"/>
        <v>5.3790280070717733E-2</v>
      </c>
      <c r="X72" s="9">
        <f t="shared" si="36"/>
        <v>5.3790280070717733E-2</v>
      </c>
      <c r="Y72" s="9">
        <f t="shared" si="36"/>
        <v>5.3790280070717733E-2</v>
      </c>
      <c r="Z72" s="9">
        <f t="shared" si="36"/>
        <v>5.3790280070717733E-2</v>
      </c>
      <c r="AA72" s="9">
        <f t="shared" si="36"/>
        <v>5.3790280070717733E-2</v>
      </c>
      <c r="AB72" s="9">
        <f t="shared" si="36"/>
        <v>5.3790280070717733E-2</v>
      </c>
      <c r="AC72" s="9">
        <f t="shared" si="36"/>
        <v>5.3790280070717733E-2</v>
      </c>
      <c r="AD72" s="9">
        <f t="shared" si="36"/>
        <v>5.3790280070717733E-2</v>
      </c>
      <c r="AE72" s="9">
        <f t="shared" si="36"/>
        <v>5.3790280070717733E-2</v>
      </c>
      <c r="AF72" s="9">
        <f t="shared" si="36"/>
        <v>5.3790280070717733E-2</v>
      </c>
      <c r="AG72" s="9">
        <f t="shared" si="36"/>
        <v>5.3790280070717733E-2</v>
      </c>
      <c r="AH72" s="9">
        <f t="shared" si="36"/>
        <v>5.3790280070717733E-2</v>
      </c>
      <c r="AI72" s="9">
        <f t="shared" si="36"/>
        <v>5.3790280070717733E-2</v>
      </c>
      <c r="AJ72" s="9">
        <f t="shared" si="36"/>
        <v>5.3790280070717733E-2</v>
      </c>
      <c r="AK72" s="9">
        <f t="shared" si="36"/>
        <v>5.3790280070717733E-2</v>
      </c>
      <c r="AL72" s="9">
        <f t="shared" si="36"/>
        <v>5.3790280070717733E-2</v>
      </c>
      <c r="AM72" s="9">
        <f t="shared" si="36"/>
        <v>5.3790280070717733E-2</v>
      </c>
      <c r="AN72" s="9">
        <f t="shared" si="36"/>
        <v>5.3790280070717733E-2</v>
      </c>
      <c r="AO72" s="9">
        <f t="shared" si="36"/>
        <v>5.3790280070717733E-2</v>
      </c>
      <c r="AP72" s="9">
        <f t="shared" si="36"/>
        <v>5.3790280070717733E-2</v>
      </c>
      <c r="AQ72" s="9">
        <f t="shared" si="36"/>
        <v>5.3790280070717733E-2</v>
      </c>
      <c r="AR72" s="9">
        <f t="shared" si="36"/>
        <v>5.3790280070717733E-2</v>
      </c>
      <c r="AS72" s="9">
        <f t="shared" si="36"/>
        <v>5.3790280070717733E-2</v>
      </c>
      <c r="AT72" s="9">
        <f t="shared" si="36"/>
        <v>5.3790280070717733E-2</v>
      </c>
      <c r="AU72" s="9">
        <f t="shared" si="36"/>
        <v>5.3790280070717733E-2</v>
      </c>
      <c r="AV72" s="9">
        <f t="shared" si="36"/>
        <v>5.3790280070717733E-2</v>
      </c>
      <c r="AW72" s="9">
        <f t="shared" si="36"/>
        <v>5.3790280070717733E-2</v>
      </c>
      <c r="AX72" s="9">
        <f t="shared" si="36"/>
        <v>5.3790280070717733E-2</v>
      </c>
      <c r="AY72" s="9">
        <f t="shared" si="36"/>
        <v>5.3790280070717733E-2</v>
      </c>
      <c r="AZ72" s="9">
        <f t="shared" si="36"/>
        <v>5.3790280070717733E-2</v>
      </c>
      <c r="BA72" s="9">
        <f t="shared" si="36"/>
        <v>2.5271340390700638</v>
      </c>
      <c r="BB72" s="9">
        <f t="shared" ref="K72:BQ77" si="37">IF($A72&gt;=BB$27,$E72,0)+IF($A72=BB$27,$D72,0)</f>
        <v>0</v>
      </c>
      <c r="BC72" s="9">
        <f t="shared" si="37"/>
        <v>0</v>
      </c>
      <c r="BD72" s="9">
        <f t="shared" si="37"/>
        <v>0</v>
      </c>
      <c r="BE72" s="9">
        <f t="shared" si="37"/>
        <v>0</v>
      </c>
      <c r="BF72" s="9">
        <f t="shared" si="37"/>
        <v>0</v>
      </c>
      <c r="BG72" s="9">
        <f t="shared" si="37"/>
        <v>0</v>
      </c>
      <c r="BH72" s="9">
        <f t="shared" si="37"/>
        <v>0</v>
      </c>
      <c r="BI72" s="9">
        <f t="shared" si="37"/>
        <v>0</v>
      </c>
      <c r="BJ72" s="9">
        <f t="shared" si="37"/>
        <v>0</v>
      </c>
      <c r="BK72" s="9">
        <f t="shared" si="37"/>
        <v>0</v>
      </c>
      <c r="BL72" s="9">
        <f t="shared" si="37"/>
        <v>0</v>
      </c>
      <c r="BM72" s="9">
        <f t="shared" si="37"/>
        <v>0</v>
      </c>
      <c r="BN72" s="9">
        <f t="shared" si="37"/>
        <v>0</v>
      </c>
      <c r="BO72" s="9">
        <f t="shared" si="37"/>
        <v>0</v>
      </c>
      <c r="BP72" s="9">
        <f t="shared" si="37"/>
        <v>0</v>
      </c>
      <c r="BQ72" s="9">
        <f t="shared" si="37"/>
        <v>0</v>
      </c>
    </row>
    <row r="73" spans="1:69" x14ac:dyDescent="0.25">
      <c r="A73" s="25">
        <f t="shared" si="26"/>
        <v>45</v>
      </c>
      <c r="B73" s="29">
        <f>'Amort Alloc'!F65</f>
        <v>2.2986271415996951E-2</v>
      </c>
      <c r="C73" s="30"/>
      <c r="D73" s="27">
        <f t="shared" si="23"/>
        <v>2.5413607123718265</v>
      </c>
      <c r="E73" s="13">
        <f t="shared" si="24"/>
        <v>5.577778491513679E-2</v>
      </c>
      <c r="F73" s="14">
        <f>'Rates Extrap'!K57</f>
        <v>2.1947999999999978E-2</v>
      </c>
      <c r="G73" s="28">
        <v>1</v>
      </c>
      <c r="H73" s="13">
        <f t="shared" si="25"/>
        <v>2.5413607123718194</v>
      </c>
      <c r="J73" s="9">
        <f t="shared" si="30"/>
        <v>5.577778491513679E-2</v>
      </c>
      <c r="K73" s="9">
        <f t="shared" si="37"/>
        <v>5.577778491513679E-2</v>
      </c>
      <c r="L73" s="9">
        <f t="shared" si="37"/>
        <v>5.577778491513679E-2</v>
      </c>
      <c r="M73" s="9">
        <f t="shared" si="37"/>
        <v>5.577778491513679E-2</v>
      </c>
      <c r="N73" s="9">
        <f t="shared" si="37"/>
        <v>5.577778491513679E-2</v>
      </c>
      <c r="O73" s="9">
        <f t="shared" si="37"/>
        <v>5.577778491513679E-2</v>
      </c>
      <c r="P73" s="9">
        <f t="shared" si="37"/>
        <v>5.577778491513679E-2</v>
      </c>
      <c r="Q73" s="9">
        <f t="shared" si="37"/>
        <v>5.577778491513679E-2</v>
      </c>
      <c r="R73" s="9">
        <f t="shared" si="37"/>
        <v>5.577778491513679E-2</v>
      </c>
      <c r="S73" s="9">
        <f t="shared" si="37"/>
        <v>5.577778491513679E-2</v>
      </c>
      <c r="T73" s="9">
        <f t="shared" si="37"/>
        <v>5.577778491513679E-2</v>
      </c>
      <c r="U73" s="9">
        <f t="shared" si="37"/>
        <v>5.577778491513679E-2</v>
      </c>
      <c r="V73" s="9">
        <f t="shared" si="37"/>
        <v>5.577778491513679E-2</v>
      </c>
      <c r="W73" s="9">
        <f t="shared" si="37"/>
        <v>5.577778491513679E-2</v>
      </c>
      <c r="X73" s="9">
        <f t="shared" si="37"/>
        <v>5.577778491513679E-2</v>
      </c>
      <c r="Y73" s="9">
        <f t="shared" si="37"/>
        <v>5.577778491513679E-2</v>
      </c>
      <c r="Z73" s="9">
        <f t="shared" si="37"/>
        <v>5.577778491513679E-2</v>
      </c>
      <c r="AA73" s="9">
        <f t="shared" si="37"/>
        <v>5.577778491513679E-2</v>
      </c>
      <c r="AB73" s="9">
        <f t="shared" si="37"/>
        <v>5.577778491513679E-2</v>
      </c>
      <c r="AC73" s="9">
        <f t="shared" si="37"/>
        <v>5.577778491513679E-2</v>
      </c>
      <c r="AD73" s="9">
        <f t="shared" si="37"/>
        <v>5.577778491513679E-2</v>
      </c>
      <c r="AE73" s="9">
        <f t="shared" si="37"/>
        <v>5.577778491513679E-2</v>
      </c>
      <c r="AF73" s="9">
        <f t="shared" si="37"/>
        <v>5.577778491513679E-2</v>
      </c>
      <c r="AG73" s="9">
        <f t="shared" si="37"/>
        <v>5.577778491513679E-2</v>
      </c>
      <c r="AH73" s="9">
        <f t="shared" si="37"/>
        <v>5.577778491513679E-2</v>
      </c>
      <c r="AI73" s="9">
        <f t="shared" si="37"/>
        <v>5.577778491513679E-2</v>
      </c>
      <c r="AJ73" s="9">
        <f t="shared" si="37"/>
        <v>5.577778491513679E-2</v>
      </c>
      <c r="AK73" s="9">
        <f t="shared" si="37"/>
        <v>5.577778491513679E-2</v>
      </c>
      <c r="AL73" s="9">
        <f t="shared" si="37"/>
        <v>5.577778491513679E-2</v>
      </c>
      <c r="AM73" s="9">
        <f t="shared" si="37"/>
        <v>5.577778491513679E-2</v>
      </c>
      <c r="AN73" s="9">
        <f t="shared" si="37"/>
        <v>5.577778491513679E-2</v>
      </c>
      <c r="AO73" s="9">
        <f t="shared" si="37"/>
        <v>5.577778491513679E-2</v>
      </c>
      <c r="AP73" s="9">
        <f t="shared" si="37"/>
        <v>5.577778491513679E-2</v>
      </c>
      <c r="AQ73" s="9">
        <f t="shared" si="37"/>
        <v>5.577778491513679E-2</v>
      </c>
      <c r="AR73" s="9">
        <f t="shared" si="37"/>
        <v>5.577778491513679E-2</v>
      </c>
      <c r="AS73" s="9">
        <f t="shared" si="37"/>
        <v>5.577778491513679E-2</v>
      </c>
      <c r="AT73" s="9">
        <f t="shared" si="37"/>
        <v>5.577778491513679E-2</v>
      </c>
      <c r="AU73" s="9">
        <f t="shared" si="37"/>
        <v>5.577778491513679E-2</v>
      </c>
      <c r="AV73" s="9">
        <f t="shared" si="37"/>
        <v>5.577778491513679E-2</v>
      </c>
      <c r="AW73" s="9">
        <f t="shared" si="37"/>
        <v>5.577778491513679E-2</v>
      </c>
      <c r="AX73" s="9">
        <f t="shared" si="37"/>
        <v>5.577778491513679E-2</v>
      </c>
      <c r="AY73" s="9">
        <f t="shared" si="37"/>
        <v>5.577778491513679E-2</v>
      </c>
      <c r="AZ73" s="9">
        <f t="shared" si="37"/>
        <v>5.577778491513679E-2</v>
      </c>
      <c r="BA73" s="9">
        <f t="shared" si="37"/>
        <v>5.577778491513679E-2</v>
      </c>
      <c r="BB73" s="9">
        <f t="shared" si="37"/>
        <v>2.5971384972869633</v>
      </c>
      <c r="BC73" s="9">
        <f t="shared" si="37"/>
        <v>0</v>
      </c>
      <c r="BD73" s="9">
        <f t="shared" si="37"/>
        <v>0</v>
      </c>
      <c r="BE73" s="9">
        <f t="shared" si="37"/>
        <v>0</v>
      </c>
      <c r="BF73" s="9">
        <f t="shared" si="37"/>
        <v>0</v>
      </c>
      <c r="BG73" s="9">
        <f t="shared" si="37"/>
        <v>0</v>
      </c>
      <c r="BH73" s="9">
        <f t="shared" si="37"/>
        <v>0</v>
      </c>
      <c r="BI73" s="9">
        <f t="shared" si="37"/>
        <v>0</v>
      </c>
      <c r="BJ73" s="9">
        <f t="shared" si="37"/>
        <v>0</v>
      </c>
      <c r="BK73" s="9">
        <f t="shared" si="37"/>
        <v>0</v>
      </c>
      <c r="BL73" s="9">
        <f t="shared" si="37"/>
        <v>0</v>
      </c>
      <c r="BM73" s="9">
        <f t="shared" si="37"/>
        <v>0</v>
      </c>
      <c r="BN73" s="9">
        <f t="shared" si="37"/>
        <v>0</v>
      </c>
      <c r="BO73" s="9">
        <f t="shared" si="37"/>
        <v>0</v>
      </c>
      <c r="BP73" s="9">
        <f t="shared" si="37"/>
        <v>0</v>
      </c>
      <c r="BQ73" s="9">
        <f t="shared" si="37"/>
        <v>0</v>
      </c>
    </row>
    <row r="74" spans="1:69" x14ac:dyDescent="0.25">
      <c r="A74" s="25">
        <f t="shared" si="26"/>
        <v>46</v>
      </c>
      <c r="B74" s="29">
        <f>'Amort Alloc'!F66</f>
        <v>2.3618393879936903E-2</v>
      </c>
      <c r="C74" s="30"/>
      <c r="D74" s="27">
        <f t="shared" si="23"/>
        <v>2.6112481319620557</v>
      </c>
      <c r="E74" s="13">
        <f t="shared" si="24"/>
        <v>5.7833923626695552E-2</v>
      </c>
      <c r="F74" s="14">
        <f>'Rates Extrap'!K58</f>
        <v>2.2147999999999977E-2</v>
      </c>
      <c r="G74" s="28">
        <v>1</v>
      </c>
      <c r="H74" s="13">
        <f t="shared" si="25"/>
        <v>2.6112481319620504</v>
      </c>
      <c r="J74" s="9">
        <f t="shared" si="30"/>
        <v>5.7833923626695552E-2</v>
      </c>
      <c r="K74" s="9">
        <f t="shared" si="37"/>
        <v>5.7833923626695552E-2</v>
      </c>
      <c r="L74" s="9">
        <f t="shared" si="37"/>
        <v>5.7833923626695552E-2</v>
      </c>
      <c r="M74" s="9">
        <f t="shared" si="37"/>
        <v>5.7833923626695552E-2</v>
      </c>
      <c r="N74" s="9">
        <f t="shared" si="37"/>
        <v>5.7833923626695552E-2</v>
      </c>
      <c r="O74" s="9">
        <f t="shared" si="37"/>
        <v>5.7833923626695552E-2</v>
      </c>
      <c r="P74" s="9">
        <f t="shared" si="37"/>
        <v>5.7833923626695552E-2</v>
      </c>
      <c r="Q74" s="9">
        <f t="shared" si="37"/>
        <v>5.7833923626695552E-2</v>
      </c>
      <c r="R74" s="9">
        <f t="shared" si="37"/>
        <v>5.7833923626695552E-2</v>
      </c>
      <c r="S74" s="9">
        <f t="shared" si="37"/>
        <v>5.7833923626695552E-2</v>
      </c>
      <c r="T74" s="9">
        <f t="shared" si="37"/>
        <v>5.7833923626695552E-2</v>
      </c>
      <c r="U74" s="9">
        <f t="shared" si="37"/>
        <v>5.7833923626695552E-2</v>
      </c>
      <c r="V74" s="9">
        <f t="shared" si="37"/>
        <v>5.7833923626695552E-2</v>
      </c>
      <c r="W74" s="9">
        <f t="shared" si="37"/>
        <v>5.7833923626695552E-2</v>
      </c>
      <c r="X74" s="9">
        <f t="shared" si="37"/>
        <v>5.7833923626695552E-2</v>
      </c>
      <c r="Y74" s="9">
        <f t="shared" si="37"/>
        <v>5.7833923626695552E-2</v>
      </c>
      <c r="Z74" s="9">
        <f t="shared" si="37"/>
        <v>5.7833923626695552E-2</v>
      </c>
      <c r="AA74" s="9">
        <f t="shared" si="37"/>
        <v>5.7833923626695552E-2</v>
      </c>
      <c r="AB74" s="9">
        <f t="shared" si="37"/>
        <v>5.7833923626695552E-2</v>
      </c>
      <c r="AC74" s="9">
        <f t="shared" si="37"/>
        <v>5.7833923626695552E-2</v>
      </c>
      <c r="AD74" s="9">
        <f t="shared" si="37"/>
        <v>5.7833923626695552E-2</v>
      </c>
      <c r="AE74" s="9">
        <f t="shared" si="37"/>
        <v>5.7833923626695552E-2</v>
      </c>
      <c r="AF74" s="9">
        <f t="shared" si="37"/>
        <v>5.7833923626695552E-2</v>
      </c>
      <c r="AG74" s="9">
        <f t="shared" si="37"/>
        <v>5.7833923626695552E-2</v>
      </c>
      <c r="AH74" s="9">
        <f t="shared" si="37"/>
        <v>5.7833923626695552E-2</v>
      </c>
      <c r="AI74" s="9">
        <f t="shared" si="37"/>
        <v>5.7833923626695552E-2</v>
      </c>
      <c r="AJ74" s="9">
        <f t="shared" si="37"/>
        <v>5.7833923626695552E-2</v>
      </c>
      <c r="AK74" s="9">
        <f t="shared" si="37"/>
        <v>5.7833923626695552E-2</v>
      </c>
      <c r="AL74" s="9">
        <f t="shared" si="37"/>
        <v>5.7833923626695552E-2</v>
      </c>
      <c r="AM74" s="9">
        <f t="shared" si="37"/>
        <v>5.7833923626695552E-2</v>
      </c>
      <c r="AN74" s="9">
        <f t="shared" si="37"/>
        <v>5.7833923626695552E-2</v>
      </c>
      <c r="AO74" s="9">
        <f t="shared" si="37"/>
        <v>5.7833923626695552E-2</v>
      </c>
      <c r="AP74" s="9">
        <f t="shared" si="37"/>
        <v>5.7833923626695552E-2</v>
      </c>
      <c r="AQ74" s="9">
        <f t="shared" si="37"/>
        <v>5.7833923626695552E-2</v>
      </c>
      <c r="AR74" s="9">
        <f t="shared" si="37"/>
        <v>5.7833923626695552E-2</v>
      </c>
      <c r="AS74" s="9">
        <f t="shared" si="37"/>
        <v>5.7833923626695552E-2</v>
      </c>
      <c r="AT74" s="9">
        <f t="shared" si="37"/>
        <v>5.7833923626695552E-2</v>
      </c>
      <c r="AU74" s="9">
        <f t="shared" si="37"/>
        <v>5.7833923626695552E-2</v>
      </c>
      <c r="AV74" s="9">
        <f t="shared" si="37"/>
        <v>5.7833923626695552E-2</v>
      </c>
      <c r="AW74" s="9">
        <f t="shared" si="37"/>
        <v>5.7833923626695552E-2</v>
      </c>
      <c r="AX74" s="9">
        <f t="shared" si="37"/>
        <v>5.7833923626695552E-2</v>
      </c>
      <c r="AY74" s="9">
        <f t="shared" si="37"/>
        <v>5.7833923626695552E-2</v>
      </c>
      <c r="AZ74" s="9">
        <f t="shared" si="37"/>
        <v>5.7833923626695552E-2</v>
      </c>
      <c r="BA74" s="9">
        <f t="shared" si="37"/>
        <v>5.7833923626695552E-2</v>
      </c>
      <c r="BB74" s="9">
        <f t="shared" si="37"/>
        <v>5.7833923626695552E-2</v>
      </c>
      <c r="BC74" s="9">
        <f t="shared" si="37"/>
        <v>2.6690820555887513</v>
      </c>
      <c r="BD74" s="9">
        <f t="shared" si="37"/>
        <v>0</v>
      </c>
      <c r="BE74" s="9">
        <f t="shared" si="37"/>
        <v>0</v>
      </c>
      <c r="BF74" s="9">
        <f t="shared" si="37"/>
        <v>0</v>
      </c>
      <c r="BG74" s="9">
        <f t="shared" si="37"/>
        <v>0</v>
      </c>
      <c r="BH74" s="9">
        <f t="shared" si="37"/>
        <v>0</v>
      </c>
      <c r="BI74" s="9">
        <f t="shared" si="37"/>
        <v>0</v>
      </c>
      <c r="BJ74" s="9">
        <f t="shared" si="37"/>
        <v>0</v>
      </c>
      <c r="BK74" s="9">
        <f t="shared" si="37"/>
        <v>0</v>
      </c>
      <c r="BL74" s="9">
        <f t="shared" si="37"/>
        <v>0</v>
      </c>
      <c r="BM74" s="9">
        <f t="shared" si="37"/>
        <v>0</v>
      </c>
      <c r="BN74" s="9">
        <f t="shared" si="37"/>
        <v>0</v>
      </c>
      <c r="BO74" s="9">
        <f t="shared" si="37"/>
        <v>0</v>
      </c>
      <c r="BP74" s="9">
        <f t="shared" si="37"/>
        <v>0</v>
      </c>
      <c r="BQ74" s="9">
        <f t="shared" si="37"/>
        <v>0</v>
      </c>
    </row>
    <row r="75" spans="1:69" x14ac:dyDescent="0.25">
      <c r="A75" s="25">
        <f t="shared" si="26"/>
        <v>47</v>
      </c>
      <c r="B75" s="29">
        <f>'Amort Alloc'!F67</f>
        <v>2.4267899711635153E-2</v>
      </c>
      <c r="C75" s="30"/>
      <c r="D75" s="27">
        <f t="shared" si="23"/>
        <v>2.6830574555910105</v>
      </c>
      <c r="E75" s="13">
        <f t="shared" si="24"/>
        <v>5.9960968017547835E-2</v>
      </c>
      <c r="F75" s="14">
        <f>'Rates Extrap'!K59</f>
        <v>2.2347999999999976E-2</v>
      </c>
      <c r="G75" s="28">
        <v>1</v>
      </c>
      <c r="H75" s="13">
        <f t="shared" si="25"/>
        <v>2.6830574555910061</v>
      </c>
      <c r="J75" s="9">
        <f t="shared" si="30"/>
        <v>5.9960968017547835E-2</v>
      </c>
      <c r="K75" s="9">
        <f t="shared" si="37"/>
        <v>5.9960968017547835E-2</v>
      </c>
      <c r="L75" s="9">
        <f t="shared" si="37"/>
        <v>5.9960968017547835E-2</v>
      </c>
      <c r="M75" s="9">
        <f t="shared" si="37"/>
        <v>5.9960968017547835E-2</v>
      </c>
      <c r="N75" s="9">
        <f t="shared" si="37"/>
        <v>5.9960968017547835E-2</v>
      </c>
      <c r="O75" s="9">
        <f t="shared" si="37"/>
        <v>5.9960968017547835E-2</v>
      </c>
      <c r="P75" s="9">
        <f t="shared" si="37"/>
        <v>5.9960968017547835E-2</v>
      </c>
      <c r="Q75" s="9">
        <f t="shared" si="37"/>
        <v>5.9960968017547835E-2</v>
      </c>
      <c r="R75" s="9">
        <f t="shared" si="37"/>
        <v>5.9960968017547835E-2</v>
      </c>
      <c r="S75" s="9">
        <f t="shared" si="37"/>
        <v>5.9960968017547835E-2</v>
      </c>
      <c r="T75" s="9">
        <f t="shared" si="37"/>
        <v>5.9960968017547835E-2</v>
      </c>
      <c r="U75" s="9">
        <f t="shared" si="37"/>
        <v>5.9960968017547835E-2</v>
      </c>
      <c r="V75" s="9">
        <f t="shared" si="37"/>
        <v>5.9960968017547835E-2</v>
      </c>
      <c r="W75" s="9">
        <f t="shared" si="37"/>
        <v>5.9960968017547835E-2</v>
      </c>
      <c r="X75" s="9">
        <f t="shared" si="37"/>
        <v>5.9960968017547835E-2</v>
      </c>
      <c r="Y75" s="9">
        <f t="shared" si="37"/>
        <v>5.9960968017547835E-2</v>
      </c>
      <c r="Z75" s="9">
        <f t="shared" si="37"/>
        <v>5.9960968017547835E-2</v>
      </c>
      <c r="AA75" s="9">
        <f t="shared" si="37"/>
        <v>5.9960968017547835E-2</v>
      </c>
      <c r="AB75" s="9">
        <f t="shared" si="37"/>
        <v>5.9960968017547835E-2</v>
      </c>
      <c r="AC75" s="9">
        <f t="shared" si="37"/>
        <v>5.9960968017547835E-2</v>
      </c>
      <c r="AD75" s="9">
        <f t="shared" si="37"/>
        <v>5.9960968017547835E-2</v>
      </c>
      <c r="AE75" s="9">
        <f t="shared" si="37"/>
        <v>5.9960968017547835E-2</v>
      </c>
      <c r="AF75" s="9">
        <f t="shared" si="37"/>
        <v>5.9960968017547835E-2</v>
      </c>
      <c r="AG75" s="9">
        <f t="shared" si="37"/>
        <v>5.9960968017547835E-2</v>
      </c>
      <c r="AH75" s="9">
        <f t="shared" si="37"/>
        <v>5.9960968017547835E-2</v>
      </c>
      <c r="AI75" s="9">
        <f t="shared" si="37"/>
        <v>5.9960968017547835E-2</v>
      </c>
      <c r="AJ75" s="9">
        <f t="shared" si="37"/>
        <v>5.9960968017547835E-2</v>
      </c>
      <c r="AK75" s="9">
        <f t="shared" si="37"/>
        <v>5.9960968017547835E-2</v>
      </c>
      <c r="AL75" s="9">
        <f t="shared" si="37"/>
        <v>5.9960968017547835E-2</v>
      </c>
      <c r="AM75" s="9">
        <f t="shared" si="37"/>
        <v>5.9960968017547835E-2</v>
      </c>
      <c r="AN75" s="9">
        <f t="shared" si="37"/>
        <v>5.9960968017547835E-2</v>
      </c>
      <c r="AO75" s="9">
        <f t="shared" si="37"/>
        <v>5.9960968017547835E-2</v>
      </c>
      <c r="AP75" s="9">
        <f t="shared" si="37"/>
        <v>5.9960968017547835E-2</v>
      </c>
      <c r="AQ75" s="9">
        <f t="shared" si="37"/>
        <v>5.9960968017547835E-2</v>
      </c>
      <c r="AR75" s="9">
        <f t="shared" si="37"/>
        <v>5.9960968017547835E-2</v>
      </c>
      <c r="AS75" s="9">
        <f t="shared" si="37"/>
        <v>5.9960968017547835E-2</v>
      </c>
      <c r="AT75" s="9">
        <f t="shared" si="37"/>
        <v>5.9960968017547835E-2</v>
      </c>
      <c r="AU75" s="9">
        <f t="shared" si="37"/>
        <v>5.9960968017547835E-2</v>
      </c>
      <c r="AV75" s="9">
        <f t="shared" si="37"/>
        <v>5.9960968017547835E-2</v>
      </c>
      <c r="AW75" s="9">
        <f t="shared" si="37"/>
        <v>5.9960968017547835E-2</v>
      </c>
      <c r="AX75" s="9">
        <f t="shared" si="37"/>
        <v>5.9960968017547835E-2</v>
      </c>
      <c r="AY75" s="9">
        <f t="shared" si="37"/>
        <v>5.9960968017547835E-2</v>
      </c>
      <c r="AZ75" s="9">
        <f t="shared" si="37"/>
        <v>5.9960968017547835E-2</v>
      </c>
      <c r="BA75" s="9">
        <f t="shared" si="37"/>
        <v>5.9960968017547835E-2</v>
      </c>
      <c r="BB75" s="9">
        <f t="shared" si="37"/>
        <v>5.9960968017547835E-2</v>
      </c>
      <c r="BC75" s="9">
        <f t="shared" si="37"/>
        <v>5.9960968017547835E-2</v>
      </c>
      <c r="BD75" s="9">
        <f t="shared" si="37"/>
        <v>2.7430184236085582</v>
      </c>
      <c r="BE75" s="9">
        <f t="shared" si="37"/>
        <v>0</v>
      </c>
      <c r="BF75" s="9">
        <f t="shared" si="37"/>
        <v>0</v>
      </c>
      <c r="BG75" s="9">
        <f t="shared" si="37"/>
        <v>0</v>
      </c>
      <c r="BH75" s="9">
        <f t="shared" si="37"/>
        <v>0</v>
      </c>
      <c r="BI75" s="9">
        <f t="shared" si="37"/>
        <v>0</v>
      </c>
      <c r="BJ75" s="9">
        <f t="shared" si="37"/>
        <v>0</v>
      </c>
      <c r="BK75" s="9">
        <f t="shared" si="37"/>
        <v>0</v>
      </c>
      <c r="BL75" s="9">
        <f t="shared" si="37"/>
        <v>0</v>
      </c>
      <c r="BM75" s="9">
        <f t="shared" si="37"/>
        <v>0</v>
      </c>
      <c r="BN75" s="9">
        <f t="shared" si="37"/>
        <v>0</v>
      </c>
      <c r="BO75" s="9">
        <f t="shared" si="37"/>
        <v>0</v>
      </c>
      <c r="BP75" s="9">
        <f t="shared" si="37"/>
        <v>0</v>
      </c>
      <c r="BQ75" s="9">
        <f t="shared" si="37"/>
        <v>0</v>
      </c>
    </row>
    <row r="76" spans="1:69" x14ac:dyDescent="0.25">
      <c r="A76" s="25">
        <f t="shared" si="26"/>
        <v>48</v>
      </c>
      <c r="B76" s="29">
        <f>'Amort Alloc'!F68</f>
        <v>2.4935266953705123E-2</v>
      </c>
      <c r="C76" s="30"/>
      <c r="D76" s="27">
        <f t="shared" si="23"/>
        <v>2.7568415356197638</v>
      </c>
      <c r="E76" s="13">
        <f t="shared" si="24"/>
        <v>6.2161262945154359E-2</v>
      </c>
      <c r="F76" s="14">
        <f>'Rates Extrap'!K60</f>
        <v>2.2547999999999974E-2</v>
      </c>
      <c r="G76" s="28">
        <v>1</v>
      </c>
      <c r="H76" s="13">
        <f t="shared" si="25"/>
        <v>2.7568415356197602</v>
      </c>
      <c r="J76" s="9">
        <f t="shared" si="30"/>
        <v>6.2161262945154359E-2</v>
      </c>
      <c r="K76" s="9">
        <f t="shared" si="37"/>
        <v>6.2161262945154359E-2</v>
      </c>
      <c r="L76" s="9">
        <f t="shared" si="37"/>
        <v>6.2161262945154359E-2</v>
      </c>
      <c r="M76" s="9">
        <f t="shared" si="37"/>
        <v>6.2161262945154359E-2</v>
      </c>
      <c r="N76" s="9">
        <f t="shared" si="37"/>
        <v>6.2161262945154359E-2</v>
      </c>
      <c r="O76" s="9">
        <f t="shared" si="37"/>
        <v>6.2161262945154359E-2</v>
      </c>
      <c r="P76" s="9">
        <f t="shared" si="37"/>
        <v>6.2161262945154359E-2</v>
      </c>
      <c r="Q76" s="9">
        <f t="shared" si="37"/>
        <v>6.2161262945154359E-2</v>
      </c>
      <c r="R76" s="9">
        <f t="shared" si="37"/>
        <v>6.2161262945154359E-2</v>
      </c>
      <c r="S76" s="9">
        <f t="shared" si="37"/>
        <v>6.2161262945154359E-2</v>
      </c>
      <c r="T76" s="9">
        <f t="shared" si="37"/>
        <v>6.2161262945154359E-2</v>
      </c>
      <c r="U76" s="9">
        <f t="shared" si="37"/>
        <v>6.2161262945154359E-2</v>
      </c>
      <c r="V76" s="9">
        <f t="shared" si="37"/>
        <v>6.2161262945154359E-2</v>
      </c>
      <c r="W76" s="9">
        <f t="shared" si="37"/>
        <v>6.2161262945154359E-2</v>
      </c>
      <c r="X76" s="9">
        <f t="shared" si="37"/>
        <v>6.2161262945154359E-2</v>
      </c>
      <c r="Y76" s="9">
        <f t="shared" si="37"/>
        <v>6.2161262945154359E-2</v>
      </c>
      <c r="Z76" s="9">
        <f t="shared" si="37"/>
        <v>6.2161262945154359E-2</v>
      </c>
      <c r="AA76" s="9">
        <f t="shared" si="37"/>
        <v>6.2161262945154359E-2</v>
      </c>
      <c r="AB76" s="9">
        <f t="shared" si="37"/>
        <v>6.2161262945154359E-2</v>
      </c>
      <c r="AC76" s="9">
        <f t="shared" si="37"/>
        <v>6.2161262945154359E-2</v>
      </c>
      <c r="AD76" s="9">
        <f t="shared" si="37"/>
        <v>6.2161262945154359E-2</v>
      </c>
      <c r="AE76" s="9">
        <f t="shared" si="37"/>
        <v>6.2161262945154359E-2</v>
      </c>
      <c r="AF76" s="9">
        <f t="shared" si="37"/>
        <v>6.2161262945154359E-2</v>
      </c>
      <c r="AG76" s="9">
        <f t="shared" si="37"/>
        <v>6.2161262945154359E-2</v>
      </c>
      <c r="AH76" s="9">
        <f t="shared" si="37"/>
        <v>6.2161262945154359E-2</v>
      </c>
      <c r="AI76" s="9">
        <f t="shared" si="37"/>
        <v>6.2161262945154359E-2</v>
      </c>
      <c r="AJ76" s="9">
        <f t="shared" si="37"/>
        <v>6.2161262945154359E-2</v>
      </c>
      <c r="AK76" s="9">
        <f t="shared" si="37"/>
        <v>6.2161262945154359E-2</v>
      </c>
      <c r="AL76" s="9">
        <f t="shared" si="37"/>
        <v>6.2161262945154359E-2</v>
      </c>
      <c r="AM76" s="9">
        <f t="shared" si="37"/>
        <v>6.2161262945154359E-2</v>
      </c>
      <c r="AN76" s="9">
        <f t="shared" si="37"/>
        <v>6.2161262945154359E-2</v>
      </c>
      <c r="AO76" s="9">
        <f t="shared" si="37"/>
        <v>6.2161262945154359E-2</v>
      </c>
      <c r="AP76" s="9">
        <f t="shared" si="37"/>
        <v>6.2161262945154359E-2</v>
      </c>
      <c r="AQ76" s="9">
        <f t="shared" si="37"/>
        <v>6.2161262945154359E-2</v>
      </c>
      <c r="AR76" s="9">
        <f t="shared" si="37"/>
        <v>6.2161262945154359E-2</v>
      </c>
      <c r="AS76" s="9">
        <f t="shared" si="37"/>
        <v>6.2161262945154359E-2</v>
      </c>
      <c r="AT76" s="9">
        <f t="shared" si="37"/>
        <v>6.2161262945154359E-2</v>
      </c>
      <c r="AU76" s="9">
        <f t="shared" si="37"/>
        <v>6.2161262945154359E-2</v>
      </c>
      <c r="AV76" s="9">
        <f t="shared" si="37"/>
        <v>6.2161262945154359E-2</v>
      </c>
      <c r="AW76" s="9">
        <f t="shared" si="37"/>
        <v>6.2161262945154359E-2</v>
      </c>
      <c r="AX76" s="9">
        <f t="shared" si="37"/>
        <v>6.2161262945154359E-2</v>
      </c>
      <c r="AY76" s="9">
        <f t="shared" si="37"/>
        <v>6.2161262945154359E-2</v>
      </c>
      <c r="AZ76" s="9">
        <f t="shared" si="37"/>
        <v>6.2161262945154359E-2</v>
      </c>
      <c r="BA76" s="9">
        <f t="shared" si="37"/>
        <v>6.2161262945154359E-2</v>
      </c>
      <c r="BB76" s="9">
        <f t="shared" si="37"/>
        <v>6.2161262945154359E-2</v>
      </c>
      <c r="BC76" s="9">
        <f t="shared" si="37"/>
        <v>6.2161262945154359E-2</v>
      </c>
      <c r="BD76" s="9">
        <f t="shared" si="37"/>
        <v>6.2161262945154359E-2</v>
      </c>
      <c r="BE76" s="9">
        <f t="shared" si="37"/>
        <v>2.819002798564918</v>
      </c>
      <c r="BF76" s="9">
        <f t="shared" si="37"/>
        <v>0</v>
      </c>
      <c r="BG76" s="9">
        <f t="shared" si="37"/>
        <v>0</v>
      </c>
      <c r="BH76" s="9">
        <f t="shared" si="37"/>
        <v>0</v>
      </c>
      <c r="BI76" s="9">
        <f t="shared" si="37"/>
        <v>0</v>
      </c>
      <c r="BJ76" s="9">
        <f t="shared" si="37"/>
        <v>0</v>
      </c>
      <c r="BK76" s="9">
        <f t="shared" si="37"/>
        <v>0</v>
      </c>
      <c r="BL76" s="9">
        <f t="shared" si="37"/>
        <v>0</v>
      </c>
      <c r="BM76" s="9">
        <f t="shared" si="37"/>
        <v>0</v>
      </c>
      <c r="BN76" s="9">
        <f t="shared" si="37"/>
        <v>0</v>
      </c>
      <c r="BO76" s="9">
        <f t="shared" si="37"/>
        <v>0</v>
      </c>
      <c r="BP76" s="9">
        <f t="shared" si="37"/>
        <v>0</v>
      </c>
      <c r="BQ76" s="9">
        <f t="shared" si="37"/>
        <v>0</v>
      </c>
    </row>
    <row r="77" spans="1:69" x14ac:dyDescent="0.25">
      <c r="A77" s="25">
        <f t="shared" si="26"/>
        <v>49</v>
      </c>
      <c r="B77" s="29">
        <f>'Amort Alloc'!F69</f>
        <v>2.5620986794932035E-2</v>
      </c>
      <c r="C77" s="30"/>
      <c r="D77" s="27">
        <f t="shared" si="23"/>
        <v>2.8326546778493094</v>
      </c>
      <c r="E77" s="13">
        <f t="shared" si="24"/>
        <v>6.443722861171601E-2</v>
      </c>
      <c r="F77" s="14">
        <f>'Rates Extrap'!K61</f>
        <v>2.2747999999999973E-2</v>
      </c>
      <c r="G77" s="28">
        <v>1</v>
      </c>
      <c r="H77" s="13">
        <f t="shared" si="25"/>
        <v>2.832654677849308</v>
      </c>
      <c r="J77" s="9">
        <f t="shared" si="30"/>
        <v>6.443722861171601E-2</v>
      </c>
      <c r="K77" s="9">
        <f t="shared" si="37"/>
        <v>6.443722861171601E-2</v>
      </c>
      <c r="L77" s="9">
        <f t="shared" si="37"/>
        <v>6.443722861171601E-2</v>
      </c>
      <c r="M77" s="9">
        <f t="shared" si="37"/>
        <v>6.443722861171601E-2</v>
      </c>
      <c r="N77" s="9">
        <f t="shared" ref="K77:BQ81" si="38">IF($A77&gt;=N$27,$E77,0)+IF($A77=N$27,$D77,0)</f>
        <v>6.443722861171601E-2</v>
      </c>
      <c r="O77" s="9">
        <f t="shared" si="38"/>
        <v>6.443722861171601E-2</v>
      </c>
      <c r="P77" s="9">
        <f t="shared" si="38"/>
        <v>6.443722861171601E-2</v>
      </c>
      <c r="Q77" s="9">
        <f t="shared" si="38"/>
        <v>6.443722861171601E-2</v>
      </c>
      <c r="R77" s="9">
        <f t="shared" si="38"/>
        <v>6.443722861171601E-2</v>
      </c>
      <c r="S77" s="9">
        <f t="shared" si="38"/>
        <v>6.443722861171601E-2</v>
      </c>
      <c r="T77" s="9">
        <f t="shared" si="38"/>
        <v>6.443722861171601E-2</v>
      </c>
      <c r="U77" s="9">
        <f t="shared" si="38"/>
        <v>6.443722861171601E-2</v>
      </c>
      <c r="V77" s="9">
        <f t="shared" si="38"/>
        <v>6.443722861171601E-2</v>
      </c>
      <c r="W77" s="9">
        <f t="shared" si="38"/>
        <v>6.443722861171601E-2</v>
      </c>
      <c r="X77" s="9">
        <f t="shared" si="38"/>
        <v>6.443722861171601E-2</v>
      </c>
      <c r="Y77" s="9">
        <f t="shared" si="38"/>
        <v>6.443722861171601E-2</v>
      </c>
      <c r="Z77" s="9">
        <f t="shared" si="38"/>
        <v>6.443722861171601E-2</v>
      </c>
      <c r="AA77" s="9">
        <f t="shared" si="38"/>
        <v>6.443722861171601E-2</v>
      </c>
      <c r="AB77" s="9">
        <f t="shared" si="38"/>
        <v>6.443722861171601E-2</v>
      </c>
      <c r="AC77" s="9">
        <f t="shared" si="38"/>
        <v>6.443722861171601E-2</v>
      </c>
      <c r="AD77" s="9">
        <f t="shared" si="38"/>
        <v>6.443722861171601E-2</v>
      </c>
      <c r="AE77" s="9">
        <f t="shared" si="38"/>
        <v>6.443722861171601E-2</v>
      </c>
      <c r="AF77" s="9">
        <f t="shared" si="38"/>
        <v>6.443722861171601E-2</v>
      </c>
      <c r="AG77" s="9">
        <f t="shared" si="38"/>
        <v>6.443722861171601E-2</v>
      </c>
      <c r="AH77" s="9">
        <f t="shared" si="38"/>
        <v>6.443722861171601E-2</v>
      </c>
      <c r="AI77" s="9">
        <f t="shared" si="38"/>
        <v>6.443722861171601E-2</v>
      </c>
      <c r="AJ77" s="9">
        <f t="shared" si="38"/>
        <v>6.443722861171601E-2</v>
      </c>
      <c r="AK77" s="9">
        <f t="shared" si="38"/>
        <v>6.443722861171601E-2</v>
      </c>
      <c r="AL77" s="9">
        <f t="shared" si="38"/>
        <v>6.443722861171601E-2</v>
      </c>
      <c r="AM77" s="9">
        <f t="shared" si="38"/>
        <v>6.443722861171601E-2</v>
      </c>
      <c r="AN77" s="9">
        <f t="shared" si="38"/>
        <v>6.443722861171601E-2</v>
      </c>
      <c r="AO77" s="9">
        <f t="shared" si="38"/>
        <v>6.443722861171601E-2</v>
      </c>
      <c r="AP77" s="9">
        <f t="shared" si="38"/>
        <v>6.443722861171601E-2</v>
      </c>
      <c r="AQ77" s="9">
        <f t="shared" si="38"/>
        <v>6.443722861171601E-2</v>
      </c>
      <c r="AR77" s="9">
        <f t="shared" si="38"/>
        <v>6.443722861171601E-2</v>
      </c>
      <c r="AS77" s="9">
        <f t="shared" si="38"/>
        <v>6.443722861171601E-2</v>
      </c>
      <c r="AT77" s="9">
        <f t="shared" si="38"/>
        <v>6.443722861171601E-2</v>
      </c>
      <c r="AU77" s="9">
        <f t="shared" si="38"/>
        <v>6.443722861171601E-2</v>
      </c>
      <c r="AV77" s="9">
        <f t="shared" si="38"/>
        <v>6.443722861171601E-2</v>
      </c>
      <c r="AW77" s="9">
        <f t="shared" si="38"/>
        <v>6.443722861171601E-2</v>
      </c>
      <c r="AX77" s="9">
        <f t="shared" si="38"/>
        <v>6.443722861171601E-2</v>
      </c>
      <c r="AY77" s="9">
        <f t="shared" si="38"/>
        <v>6.443722861171601E-2</v>
      </c>
      <c r="AZ77" s="9">
        <f t="shared" si="38"/>
        <v>6.443722861171601E-2</v>
      </c>
      <c r="BA77" s="9">
        <f t="shared" si="38"/>
        <v>6.443722861171601E-2</v>
      </c>
      <c r="BB77" s="9">
        <f t="shared" si="38"/>
        <v>6.443722861171601E-2</v>
      </c>
      <c r="BC77" s="9">
        <f t="shared" si="38"/>
        <v>6.443722861171601E-2</v>
      </c>
      <c r="BD77" s="9">
        <f t="shared" si="38"/>
        <v>6.443722861171601E-2</v>
      </c>
      <c r="BE77" s="9">
        <f t="shared" si="38"/>
        <v>6.443722861171601E-2</v>
      </c>
      <c r="BF77" s="9">
        <f t="shared" si="38"/>
        <v>2.8970919064610254</v>
      </c>
      <c r="BG77" s="9">
        <f t="shared" si="38"/>
        <v>0</v>
      </c>
      <c r="BH77" s="9">
        <f t="shared" si="38"/>
        <v>0</v>
      </c>
      <c r="BI77" s="9">
        <f t="shared" si="38"/>
        <v>0</v>
      </c>
      <c r="BJ77" s="9">
        <f t="shared" si="38"/>
        <v>0</v>
      </c>
      <c r="BK77" s="9">
        <f t="shared" si="38"/>
        <v>0</v>
      </c>
      <c r="BL77" s="9">
        <f t="shared" si="38"/>
        <v>0</v>
      </c>
      <c r="BM77" s="9">
        <f t="shared" si="38"/>
        <v>0</v>
      </c>
      <c r="BN77" s="9">
        <f t="shared" si="38"/>
        <v>0</v>
      </c>
      <c r="BO77" s="9">
        <f t="shared" si="38"/>
        <v>0</v>
      </c>
      <c r="BP77" s="9">
        <f t="shared" si="38"/>
        <v>0</v>
      </c>
      <c r="BQ77" s="9">
        <f t="shared" si="38"/>
        <v>0</v>
      </c>
    </row>
    <row r="78" spans="1:69" x14ac:dyDescent="0.25">
      <c r="A78" s="25">
        <f t="shared" si="26"/>
        <v>50</v>
      </c>
      <c r="B78" s="29">
        <f>'Amort Alloc'!F70</f>
        <v>2.6325563931792681E-2</v>
      </c>
      <c r="C78" s="30"/>
      <c r="D78" s="27">
        <f t="shared" si="23"/>
        <v>2.910552681490167</v>
      </c>
      <c r="E78" s="13">
        <f t="shared" si="24"/>
        <v>6.6791362934836271E-2</v>
      </c>
      <c r="F78" s="14">
        <f>'Rates Extrap'!K62</f>
        <v>2.2947999999999972E-2</v>
      </c>
      <c r="G78" s="28">
        <v>1</v>
      </c>
      <c r="H78" s="13">
        <f t="shared" si="25"/>
        <v>2.9105526814901679</v>
      </c>
      <c r="J78" s="9">
        <f t="shared" si="30"/>
        <v>6.6791362934836271E-2</v>
      </c>
      <c r="K78" s="9">
        <f t="shared" si="38"/>
        <v>6.6791362934836271E-2</v>
      </c>
      <c r="L78" s="9">
        <f t="shared" si="38"/>
        <v>6.6791362934836271E-2</v>
      </c>
      <c r="M78" s="9">
        <f t="shared" si="38"/>
        <v>6.6791362934836271E-2</v>
      </c>
      <c r="N78" s="9">
        <f t="shared" si="38"/>
        <v>6.6791362934836271E-2</v>
      </c>
      <c r="O78" s="9">
        <f t="shared" si="38"/>
        <v>6.6791362934836271E-2</v>
      </c>
      <c r="P78" s="9">
        <f t="shared" si="38"/>
        <v>6.6791362934836271E-2</v>
      </c>
      <c r="Q78" s="9">
        <f t="shared" si="38"/>
        <v>6.6791362934836271E-2</v>
      </c>
      <c r="R78" s="9">
        <f t="shared" si="38"/>
        <v>6.6791362934836271E-2</v>
      </c>
      <c r="S78" s="9">
        <f t="shared" si="38"/>
        <v>6.6791362934836271E-2</v>
      </c>
      <c r="T78" s="9">
        <f t="shared" si="38"/>
        <v>6.6791362934836271E-2</v>
      </c>
      <c r="U78" s="9">
        <f t="shared" si="38"/>
        <v>6.6791362934836271E-2</v>
      </c>
      <c r="V78" s="9">
        <f t="shared" si="38"/>
        <v>6.6791362934836271E-2</v>
      </c>
      <c r="W78" s="9">
        <f t="shared" si="38"/>
        <v>6.6791362934836271E-2</v>
      </c>
      <c r="X78" s="9">
        <f t="shared" si="38"/>
        <v>6.6791362934836271E-2</v>
      </c>
      <c r="Y78" s="9">
        <f t="shared" si="38"/>
        <v>6.6791362934836271E-2</v>
      </c>
      <c r="Z78" s="9">
        <f t="shared" si="38"/>
        <v>6.6791362934836271E-2</v>
      </c>
      <c r="AA78" s="9">
        <f t="shared" si="38"/>
        <v>6.6791362934836271E-2</v>
      </c>
      <c r="AB78" s="9">
        <f t="shared" si="38"/>
        <v>6.6791362934836271E-2</v>
      </c>
      <c r="AC78" s="9">
        <f t="shared" si="38"/>
        <v>6.6791362934836271E-2</v>
      </c>
      <c r="AD78" s="9">
        <f t="shared" si="38"/>
        <v>6.6791362934836271E-2</v>
      </c>
      <c r="AE78" s="9">
        <f t="shared" si="38"/>
        <v>6.6791362934836271E-2</v>
      </c>
      <c r="AF78" s="9">
        <f t="shared" si="38"/>
        <v>6.6791362934836271E-2</v>
      </c>
      <c r="AG78" s="9">
        <f t="shared" si="38"/>
        <v>6.6791362934836271E-2</v>
      </c>
      <c r="AH78" s="9">
        <f t="shared" si="38"/>
        <v>6.6791362934836271E-2</v>
      </c>
      <c r="AI78" s="9">
        <f t="shared" si="38"/>
        <v>6.6791362934836271E-2</v>
      </c>
      <c r="AJ78" s="9">
        <f t="shared" si="38"/>
        <v>6.6791362934836271E-2</v>
      </c>
      <c r="AK78" s="9">
        <f t="shared" si="38"/>
        <v>6.6791362934836271E-2</v>
      </c>
      <c r="AL78" s="9">
        <f t="shared" si="38"/>
        <v>6.6791362934836271E-2</v>
      </c>
      <c r="AM78" s="9">
        <f t="shared" si="38"/>
        <v>6.6791362934836271E-2</v>
      </c>
      <c r="AN78" s="9">
        <f t="shared" si="38"/>
        <v>6.6791362934836271E-2</v>
      </c>
      <c r="AO78" s="9">
        <f t="shared" si="38"/>
        <v>6.6791362934836271E-2</v>
      </c>
      <c r="AP78" s="9">
        <f t="shared" si="38"/>
        <v>6.6791362934836271E-2</v>
      </c>
      <c r="AQ78" s="9">
        <f t="shared" si="38"/>
        <v>6.6791362934836271E-2</v>
      </c>
      <c r="AR78" s="9">
        <f t="shared" si="38"/>
        <v>6.6791362934836271E-2</v>
      </c>
      <c r="AS78" s="9">
        <f t="shared" si="38"/>
        <v>6.6791362934836271E-2</v>
      </c>
      <c r="AT78" s="9">
        <f t="shared" si="38"/>
        <v>6.6791362934836271E-2</v>
      </c>
      <c r="AU78" s="9">
        <f t="shared" si="38"/>
        <v>6.6791362934836271E-2</v>
      </c>
      <c r="AV78" s="9">
        <f t="shared" si="38"/>
        <v>6.6791362934836271E-2</v>
      </c>
      <c r="AW78" s="9">
        <f t="shared" si="38"/>
        <v>6.6791362934836271E-2</v>
      </c>
      <c r="AX78" s="9">
        <f t="shared" si="38"/>
        <v>6.6791362934836271E-2</v>
      </c>
      <c r="AY78" s="9">
        <f t="shared" si="38"/>
        <v>6.6791362934836271E-2</v>
      </c>
      <c r="AZ78" s="9">
        <f t="shared" si="38"/>
        <v>6.6791362934836271E-2</v>
      </c>
      <c r="BA78" s="9">
        <f t="shared" si="38"/>
        <v>6.6791362934836271E-2</v>
      </c>
      <c r="BB78" s="9">
        <f t="shared" si="38"/>
        <v>6.6791362934836271E-2</v>
      </c>
      <c r="BC78" s="9">
        <f t="shared" si="38"/>
        <v>6.6791362934836271E-2</v>
      </c>
      <c r="BD78" s="9">
        <f t="shared" si="38"/>
        <v>6.6791362934836271E-2</v>
      </c>
      <c r="BE78" s="9">
        <f t="shared" si="38"/>
        <v>6.6791362934836271E-2</v>
      </c>
      <c r="BF78" s="9">
        <f t="shared" si="38"/>
        <v>6.6791362934836271E-2</v>
      </c>
      <c r="BG78" s="9">
        <f t="shared" si="38"/>
        <v>2.9773440444250032</v>
      </c>
      <c r="BH78" s="9">
        <f t="shared" si="38"/>
        <v>0</v>
      </c>
      <c r="BI78" s="9">
        <f t="shared" si="38"/>
        <v>0</v>
      </c>
      <c r="BJ78" s="9">
        <f t="shared" si="38"/>
        <v>0</v>
      </c>
      <c r="BK78" s="9">
        <f t="shared" si="38"/>
        <v>0</v>
      </c>
      <c r="BL78" s="9">
        <f t="shared" si="38"/>
        <v>0</v>
      </c>
      <c r="BM78" s="9">
        <f t="shared" si="38"/>
        <v>0</v>
      </c>
      <c r="BN78" s="9">
        <f t="shared" si="38"/>
        <v>0</v>
      </c>
      <c r="BO78" s="9">
        <f t="shared" si="38"/>
        <v>0</v>
      </c>
      <c r="BP78" s="9">
        <f t="shared" si="38"/>
        <v>0</v>
      </c>
      <c r="BQ78" s="9">
        <f t="shared" si="38"/>
        <v>0</v>
      </c>
    </row>
    <row r="79" spans="1:69" x14ac:dyDescent="0.25">
      <c r="A79" s="25">
        <f t="shared" si="26"/>
        <v>51</v>
      </c>
      <c r="B79" s="29">
        <f>'Amort Alloc'!F71</f>
        <v>2.7049516939916991E-2</v>
      </c>
      <c r="C79" s="30"/>
      <c r="D79" s="27">
        <f t="shared" si="23"/>
        <v>2.9905928802311479</v>
      </c>
      <c r="E79" s="13">
        <f t="shared" si="24"/>
        <v>6.9226243991590525E-2</v>
      </c>
      <c r="F79" s="14">
        <f>'Rates Extrap'!K63</f>
        <v>2.3147999999999971E-2</v>
      </c>
      <c r="G79" s="28">
        <v>1</v>
      </c>
      <c r="H79" s="13">
        <f t="shared" si="25"/>
        <v>2.9905928802311501</v>
      </c>
      <c r="J79" s="9">
        <f t="shared" si="30"/>
        <v>6.9226243991590525E-2</v>
      </c>
      <c r="K79" s="9">
        <f t="shared" si="38"/>
        <v>6.9226243991590525E-2</v>
      </c>
      <c r="L79" s="9">
        <f t="shared" si="38"/>
        <v>6.9226243991590525E-2</v>
      </c>
      <c r="M79" s="9">
        <f t="shared" si="38"/>
        <v>6.9226243991590525E-2</v>
      </c>
      <c r="N79" s="9">
        <f t="shared" si="38"/>
        <v>6.9226243991590525E-2</v>
      </c>
      <c r="O79" s="9">
        <f t="shared" si="38"/>
        <v>6.9226243991590525E-2</v>
      </c>
      <c r="P79" s="9">
        <f t="shared" si="38"/>
        <v>6.9226243991590525E-2</v>
      </c>
      <c r="Q79" s="9">
        <f t="shared" si="38"/>
        <v>6.9226243991590525E-2</v>
      </c>
      <c r="R79" s="9">
        <f t="shared" si="38"/>
        <v>6.9226243991590525E-2</v>
      </c>
      <c r="S79" s="9">
        <f t="shared" si="38"/>
        <v>6.9226243991590525E-2</v>
      </c>
      <c r="T79" s="9">
        <f t="shared" si="38"/>
        <v>6.9226243991590525E-2</v>
      </c>
      <c r="U79" s="9">
        <f t="shared" si="38"/>
        <v>6.9226243991590525E-2</v>
      </c>
      <c r="V79" s="9">
        <f t="shared" si="38"/>
        <v>6.9226243991590525E-2</v>
      </c>
      <c r="W79" s="9">
        <f t="shared" si="38"/>
        <v>6.9226243991590525E-2</v>
      </c>
      <c r="X79" s="9">
        <f t="shared" si="38"/>
        <v>6.9226243991590525E-2</v>
      </c>
      <c r="Y79" s="9">
        <f t="shared" si="38"/>
        <v>6.9226243991590525E-2</v>
      </c>
      <c r="Z79" s="9">
        <f t="shared" si="38"/>
        <v>6.9226243991590525E-2</v>
      </c>
      <c r="AA79" s="9">
        <f t="shared" si="38"/>
        <v>6.9226243991590525E-2</v>
      </c>
      <c r="AB79" s="9">
        <f t="shared" si="38"/>
        <v>6.9226243991590525E-2</v>
      </c>
      <c r="AC79" s="9">
        <f t="shared" si="38"/>
        <v>6.9226243991590525E-2</v>
      </c>
      <c r="AD79" s="9">
        <f t="shared" si="38"/>
        <v>6.9226243991590525E-2</v>
      </c>
      <c r="AE79" s="9">
        <f t="shared" si="38"/>
        <v>6.9226243991590525E-2</v>
      </c>
      <c r="AF79" s="9">
        <f t="shared" si="38"/>
        <v>6.9226243991590525E-2</v>
      </c>
      <c r="AG79" s="9">
        <f t="shared" si="38"/>
        <v>6.9226243991590525E-2</v>
      </c>
      <c r="AH79" s="9">
        <f t="shared" si="38"/>
        <v>6.9226243991590525E-2</v>
      </c>
      <c r="AI79" s="9">
        <f t="shared" si="38"/>
        <v>6.9226243991590525E-2</v>
      </c>
      <c r="AJ79" s="9">
        <f t="shared" si="38"/>
        <v>6.9226243991590525E-2</v>
      </c>
      <c r="AK79" s="9">
        <f t="shared" si="38"/>
        <v>6.9226243991590525E-2</v>
      </c>
      <c r="AL79" s="9">
        <f t="shared" si="38"/>
        <v>6.9226243991590525E-2</v>
      </c>
      <c r="AM79" s="9">
        <f t="shared" si="38"/>
        <v>6.9226243991590525E-2</v>
      </c>
      <c r="AN79" s="9">
        <f t="shared" si="38"/>
        <v>6.9226243991590525E-2</v>
      </c>
      <c r="AO79" s="9">
        <f t="shared" si="38"/>
        <v>6.9226243991590525E-2</v>
      </c>
      <c r="AP79" s="9">
        <f t="shared" si="38"/>
        <v>6.9226243991590525E-2</v>
      </c>
      <c r="AQ79" s="9">
        <f t="shared" si="38"/>
        <v>6.9226243991590525E-2</v>
      </c>
      <c r="AR79" s="9">
        <f t="shared" si="38"/>
        <v>6.9226243991590525E-2</v>
      </c>
      <c r="AS79" s="9">
        <f t="shared" si="38"/>
        <v>6.9226243991590525E-2</v>
      </c>
      <c r="AT79" s="9">
        <f t="shared" si="38"/>
        <v>6.9226243991590525E-2</v>
      </c>
      <c r="AU79" s="9">
        <f t="shared" si="38"/>
        <v>6.9226243991590525E-2</v>
      </c>
      <c r="AV79" s="9">
        <f t="shared" si="38"/>
        <v>6.9226243991590525E-2</v>
      </c>
      <c r="AW79" s="9">
        <f t="shared" si="38"/>
        <v>6.9226243991590525E-2</v>
      </c>
      <c r="AX79" s="9">
        <f t="shared" si="38"/>
        <v>6.9226243991590525E-2</v>
      </c>
      <c r="AY79" s="9">
        <f t="shared" si="38"/>
        <v>6.9226243991590525E-2</v>
      </c>
      <c r="AZ79" s="9">
        <f t="shared" si="38"/>
        <v>6.9226243991590525E-2</v>
      </c>
      <c r="BA79" s="9">
        <f t="shared" si="38"/>
        <v>6.9226243991590525E-2</v>
      </c>
      <c r="BB79" s="9">
        <f t="shared" si="38"/>
        <v>6.9226243991590525E-2</v>
      </c>
      <c r="BC79" s="9">
        <f t="shared" si="38"/>
        <v>6.9226243991590525E-2</v>
      </c>
      <c r="BD79" s="9">
        <f t="shared" si="38"/>
        <v>6.9226243991590525E-2</v>
      </c>
      <c r="BE79" s="9">
        <f t="shared" si="38"/>
        <v>6.9226243991590525E-2</v>
      </c>
      <c r="BF79" s="9">
        <f t="shared" si="38"/>
        <v>6.9226243991590525E-2</v>
      </c>
      <c r="BG79" s="9">
        <f t="shared" si="38"/>
        <v>6.9226243991590525E-2</v>
      </c>
      <c r="BH79" s="9">
        <f t="shared" si="38"/>
        <v>3.0598191242227384</v>
      </c>
      <c r="BI79" s="9">
        <f t="shared" si="38"/>
        <v>0</v>
      </c>
      <c r="BJ79" s="9">
        <f t="shared" si="38"/>
        <v>0</v>
      </c>
      <c r="BK79" s="9">
        <f t="shared" si="38"/>
        <v>0</v>
      </c>
      <c r="BL79" s="9">
        <f t="shared" si="38"/>
        <v>0</v>
      </c>
      <c r="BM79" s="9">
        <f t="shared" si="38"/>
        <v>0</v>
      </c>
      <c r="BN79" s="9">
        <f t="shared" si="38"/>
        <v>0</v>
      </c>
      <c r="BO79" s="9">
        <f t="shared" si="38"/>
        <v>0</v>
      </c>
      <c r="BP79" s="9">
        <f t="shared" si="38"/>
        <v>0</v>
      </c>
      <c r="BQ79" s="9">
        <f t="shared" si="38"/>
        <v>0</v>
      </c>
    </row>
    <row r="80" spans="1:69" x14ac:dyDescent="0.25">
      <c r="A80" s="25">
        <f t="shared" si="26"/>
        <v>52</v>
      </c>
      <c r="B80" s="29">
        <f>'Amort Alloc'!F72</f>
        <v>2.779337865576469E-2</v>
      </c>
      <c r="C80" s="30"/>
      <c r="D80" s="27">
        <f t="shared" si="23"/>
        <v>3.0728341844375024</v>
      </c>
      <c r="E80" s="13">
        <f t="shared" si="24"/>
        <v>7.1744532538246711E-2</v>
      </c>
      <c r="F80" s="14">
        <f>'Rates Extrap'!K64</f>
        <v>2.3347999999999969E-2</v>
      </c>
      <c r="G80" s="28">
        <v>1</v>
      </c>
      <c r="H80" s="13">
        <f t="shared" si="25"/>
        <v>3.0728341844375073</v>
      </c>
      <c r="J80" s="9">
        <f t="shared" si="30"/>
        <v>7.1744532538246711E-2</v>
      </c>
      <c r="K80" s="9">
        <f t="shared" si="38"/>
        <v>7.1744532538246711E-2</v>
      </c>
      <c r="L80" s="9">
        <f t="shared" si="38"/>
        <v>7.1744532538246711E-2</v>
      </c>
      <c r="M80" s="9">
        <f t="shared" si="38"/>
        <v>7.1744532538246711E-2</v>
      </c>
      <c r="N80" s="9">
        <f t="shared" si="38"/>
        <v>7.1744532538246711E-2</v>
      </c>
      <c r="O80" s="9">
        <f t="shared" si="38"/>
        <v>7.1744532538246711E-2</v>
      </c>
      <c r="P80" s="9">
        <f t="shared" si="38"/>
        <v>7.1744532538246711E-2</v>
      </c>
      <c r="Q80" s="9">
        <f t="shared" si="38"/>
        <v>7.1744532538246711E-2</v>
      </c>
      <c r="R80" s="9">
        <f t="shared" si="38"/>
        <v>7.1744532538246711E-2</v>
      </c>
      <c r="S80" s="9">
        <f t="shared" si="38"/>
        <v>7.1744532538246711E-2</v>
      </c>
      <c r="T80" s="9">
        <f t="shared" si="38"/>
        <v>7.1744532538246711E-2</v>
      </c>
      <c r="U80" s="9">
        <f t="shared" si="38"/>
        <v>7.1744532538246711E-2</v>
      </c>
      <c r="V80" s="9">
        <f t="shared" si="38"/>
        <v>7.1744532538246711E-2</v>
      </c>
      <c r="W80" s="9">
        <f t="shared" si="38"/>
        <v>7.1744532538246711E-2</v>
      </c>
      <c r="X80" s="9">
        <f t="shared" si="38"/>
        <v>7.1744532538246711E-2</v>
      </c>
      <c r="Y80" s="9">
        <f t="shared" si="38"/>
        <v>7.1744532538246711E-2</v>
      </c>
      <c r="Z80" s="9">
        <f t="shared" si="38"/>
        <v>7.1744532538246711E-2</v>
      </c>
      <c r="AA80" s="9">
        <f t="shared" si="38"/>
        <v>7.1744532538246711E-2</v>
      </c>
      <c r="AB80" s="9">
        <f t="shared" si="38"/>
        <v>7.1744532538246711E-2</v>
      </c>
      <c r="AC80" s="9">
        <f t="shared" si="38"/>
        <v>7.1744532538246711E-2</v>
      </c>
      <c r="AD80" s="9">
        <f t="shared" si="38"/>
        <v>7.1744532538246711E-2</v>
      </c>
      <c r="AE80" s="9">
        <f t="shared" si="38"/>
        <v>7.1744532538246711E-2</v>
      </c>
      <c r="AF80" s="9">
        <f t="shared" si="38"/>
        <v>7.1744532538246711E-2</v>
      </c>
      <c r="AG80" s="9">
        <f t="shared" si="38"/>
        <v>7.1744532538246711E-2</v>
      </c>
      <c r="AH80" s="9">
        <f t="shared" si="38"/>
        <v>7.1744532538246711E-2</v>
      </c>
      <c r="AI80" s="9">
        <f t="shared" si="38"/>
        <v>7.1744532538246711E-2</v>
      </c>
      <c r="AJ80" s="9">
        <f t="shared" si="38"/>
        <v>7.1744532538246711E-2</v>
      </c>
      <c r="AK80" s="9">
        <f t="shared" si="38"/>
        <v>7.1744532538246711E-2</v>
      </c>
      <c r="AL80" s="9">
        <f t="shared" si="38"/>
        <v>7.1744532538246711E-2</v>
      </c>
      <c r="AM80" s="9">
        <f t="shared" si="38"/>
        <v>7.1744532538246711E-2</v>
      </c>
      <c r="AN80" s="9">
        <f t="shared" si="38"/>
        <v>7.1744532538246711E-2</v>
      </c>
      <c r="AO80" s="9">
        <f t="shared" si="38"/>
        <v>7.1744532538246711E-2</v>
      </c>
      <c r="AP80" s="9">
        <f t="shared" si="38"/>
        <v>7.1744532538246711E-2</v>
      </c>
      <c r="AQ80" s="9">
        <f t="shared" si="38"/>
        <v>7.1744532538246711E-2</v>
      </c>
      <c r="AR80" s="9">
        <f t="shared" si="38"/>
        <v>7.1744532538246711E-2</v>
      </c>
      <c r="AS80" s="9">
        <f t="shared" si="38"/>
        <v>7.1744532538246711E-2</v>
      </c>
      <c r="AT80" s="9">
        <f t="shared" si="38"/>
        <v>7.1744532538246711E-2</v>
      </c>
      <c r="AU80" s="9">
        <f t="shared" si="38"/>
        <v>7.1744532538246711E-2</v>
      </c>
      <c r="AV80" s="9">
        <f t="shared" si="38"/>
        <v>7.1744532538246711E-2</v>
      </c>
      <c r="AW80" s="9">
        <f t="shared" si="38"/>
        <v>7.1744532538246711E-2</v>
      </c>
      <c r="AX80" s="9">
        <f t="shared" si="38"/>
        <v>7.1744532538246711E-2</v>
      </c>
      <c r="AY80" s="9">
        <f t="shared" si="38"/>
        <v>7.1744532538246711E-2</v>
      </c>
      <c r="AZ80" s="9">
        <f t="shared" si="38"/>
        <v>7.1744532538246711E-2</v>
      </c>
      <c r="BA80" s="9">
        <f t="shared" si="38"/>
        <v>7.1744532538246711E-2</v>
      </c>
      <c r="BB80" s="9">
        <f t="shared" si="38"/>
        <v>7.1744532538246711E-2</v>
      </c>
      <c r="BC80" s="9">
        <f t="shared" si="38"/>
        <v>7.1744532538246711E-2</v>
      </c>
      <c r="BD80" s="9">
        <f t="shared" si="38"/>
        <v>7.1744532538246711E-2</v>
      </c>
      <c r="BE80" s="9">
        <f t="shared" si="38"/>
        <v>7.1744532538246711E-2</v>
      </c>
      <c r="BF80" s="9">
        <f t="shared" si="38"/>
        <v>7.1744532538246711E-2</v>
      </c>
      <c r="BG80" s="9">
        <f t="shared" si="38"/>
        <v>7.1744532538246711E-2</v>
      </c>
      <c r="BH80" s="9">
        <f t="shared" si="38"/>
        <v>7.1744532538246711E-2</v>
      </c>
      <c r="BI80" s="9">
        <f t="shared" si="38"/>
        <v>3.1445787169757491</v>
      </c>
      <c r="BJ80" s="9">
        <f t="shared" si="38"/>
        <v>0</v>
      </c>
      <c r="BK80" s="9">
        <f t="shared" si="38"/>
        <v>0</v>
      </c>
      <c r="BL80" s="9">
        <f t="shared" si="38"/>
        <v>0</v>
      </c>
      <c r="BM80" s="9">
        <f t="shared" si="38"/>
        <v>0</v>
      </c>
      <c r="BN80" s="9">
        <f t="shared" si="38"/>
        <v>0</v>
      </c>
      <c r="BO80" s="9">
        <f t="shared" si="38"/>
        <v>0</v>
      </c>
      <c r="BP80" s="9">
        <f t="shared" si="38"/>
        <v>0</v>
      </c>
      <c r="BQ80" s="9">
        <f t="shared" si="38"/>
        <v>0</v>
      </c>
    </row>
    <row r="81" spans="1:69" x14ac:dyDescent="0.25">
      <c r="A81" s="25">
        <f t="shared" si="26"/>
        <v>53</v>
      </c>
      <c r="B81" s="29">
        <f>'Amort Alloc'!F73</f>
        <v>2.8557696568798221E-2</v>
      </c>
      <c r="C81" s="30"/>
      <c r="D81" s="27">
        <f t="shared" si="23"/>
        <v>3.1573371245095343</v>
      </c>
      <c r="E81" s="13">
        <f t="shared" si="24"/>
        <v>7.434897460795041E-2</v>
      </c>
      <c r="F81" s="14">
        <f>'Rates Extrap'!K65</f>
        <v>2.3547999999999968E-2</v>
      </c>
      <c r="G81" s="28">
        <v>1</v>
      </c>
      <c r="H81" s="13">
        <f t="shared" si="25"/>
        <v>3.157337124509541</v>
      </c>
      <c r="J81" s="9">
        <f t="shared" si="30"/>
        <v>7.434897460795041E-2</v>
      </c>
      <c r="K81" s="9">
        <f t="shared" si="38"/>
        <v>7.434897460795041E-2</v>
      </c>
      <c r="L81" s="9">
        <f t="shared" si="38"/>
        <v>7.434897460795041E-2</v>
      </c>
      <c r="M81" s="9">
        <f t="shared" si="38"/>
        <v>7.434897460795041E-2</v>
      </c>
      <c r="N81" s="9">
        <f t="shared" si="38"/>
        <v>7.434897460795041E-2</v>
      </c>
      <c r="O81" s="9">
        <f t="shared" si="38"/>
        <v>7.434897460795041E-2</v>
      </c>
      <c r="P81" s="9">
        <f t="shared" si="38"/>
        <v>7.434897460795041E-2</v>
      </c>
      <c r="Q81" s="9">
        <f t="shared" si="38"/>
        <v>7.434897460795041E-2</v>
      </c>
      <c r="R81" s="9">
        <f t="shared" si="38"/>
        <v>7.434897460795041E-2</v>
      </c>
      <c r="S81" s="9">
        <f t="shared" si="38"/>
        <v>7.434897460795041E-2</v>
      </c>
      <c r="T81" s="9">
        <f t="shared" si="38"/>
        <v>7.434897460795041E-2</v>
      </c>
      <c r="U81" s="9">
        <f t="shared" si="38"/>
        <v>7.434897460795041E-2</v>
      </c>
      <c r="V81" s="9">
        <f t="shared" si="38"/>
        <v>7.434897460795041E-2</v>
      </c>
      <c r="W81" s="9">
        <f t="shared" si="38"/>
        <v>7.434897460795041E-2</v>
      </c>
      <c r="X81" s="9">
        <f t="shared" si="38"/>
        <v>7.434897460795041E-2</v>
      </c>
      <c r="Y81" s="9">
        <f t="shared" si="38"/>
        <v>7.434897460795041E-2</v>
      </c>
      <c r="Z81" s="9">
        <f t="shared" si="38"/>
        <v>7.434897460795041E-2</v>
      </c>
      <c r="AA81" s="9">
        <f t="shared" si="38"/>
        <v>7.434897460795041E-2</v>
      </c>
      <c r="AB81" s="9">
        <f t="shared" si="38"/>
        <v>7.434897460795041E-2</v>
      </c>
      <c r="AC81" s="9">
        <f t="shared" si="38"/>
        <v>7.434897460795041E-2</v>
      </c>
      <c r="AD81" s="9">
        <f t="shared" si="38"/>
        <v>7.434897460795041E-2</v>
      </c>
      <c r="AE81" s="9">
        <f t="shared" si="38"/>
        <v>7.434897460795041E-2</v>
      </c>
      <c r="AF81" s="9">
        <f t="shared" si="38"/>
        <v>7.434897460795041E-2</v>
      </c>
      <c r="AG81" s="9">
        <f t="shared" ref="K81:BQ85" si="39">IF($A81&gt;=AG$27,$E81,0)+IF($A81=AG$27,$D81,0)</f>
        <v>7.434897460795041E-2</v>
      </c>
      <c r="AH81" s="9">
        <f t="shared" si="39"/>
        <v>7.434897460795041E-2</v>
      </c>
      <c r="AI81" s="9">
        <f t="shared" si="39"/>
        <v>7.434897460795041E-2</v>
      </c>
      <c r="AJ81" s="9">
        <f t="shared" si="39"/>
        <v>7.434897460795041E-2</v>
      </c>
      <c r="AK81" s="9">
        <f t="shared" si="39"/>
        <v>7.434897460795041E-2</v>
      </c>
      <c r="AL81" s="9">
        <f t="shared" si="39"/>
        <v>7.434897460795041E-2</v>
      </c>
      <c r="AM81" s="9">
        <f t="shared" si="39"/>
        <v>7.434897460795041E-2</v>
      </c>
      <c r="AN81" s="9">
        <f t="shared" si="39"/>
        <v>7.434897460795041E-2</v>
      </c>
      <c r="AO81" s="9">
        <f t="shared" si="39"/>
        <v>7.434897460795041E-2</v>
      </c>
      <c r="AP81" s="9">
        <f t="shared" si="39"/>
        <v>7.434897460795041E-2</v>
      </c>
      <c r="AQ81" s="9">
        <f t="shared" si="39"/>
        <v>7.434897460795041E-2</v>
      </c>
      <c r="AR81" s="9">
        <f t="shared" si="39"/>
        <v>7.434897460795041E-2</v>
      </c>
      <c r="AS81" s="9">
        <f t="shared" si="39"/>
        <v>7.434897460795041E-2</v>
      </c>
      <c r="AT81" s="9">
        <f t="shared" si="39"/>
        <v>7.434897460795041E-2</v>
      </c>
      <c r="AU81" s="9">
        <f t="shared" si="39"/>
        <v>7.434897460795041E-2</v>
      </c>
      <c r="AV81" s="9">
        <f t="shared" si="39"/>
        <v>7.434897460795041E-2</v>
      </c>
      <c r="AW81" s="9">
        <f t="shared" si="39"/>
        <v>7.434897460795041E-2</v>
      </c>
      <c r="AX81" s="9">
        <f t="shared" si="39"/>
        <v>7.434897460795041E-2</v>
      </c>
      <c r="AY81" s="9">
        <f t="shared" si="39"/>
        <v>7.434897460795041E-2</v>
      </c>
      <c r="AZ81" s="9">
        <f t="shared" si="39"/>
        <v>7.434897460795041E-2</v>
      </c>
      <c r="BA81" s="9">
        <f t="shared" si="39"/>
        <v>7.434897460795041E-2</v>
      </c>
      <c r="BB81" s="9">
        <f t="shared" si="39"/>
        <v>7.434897460795041E-2</v>
      </c>
      <c r="BC81" s="9">
        <f t="shared" si="39"/>
        <v>7.434897460795041E-2</v>
      </c>
      <c r="BD81" s="9">
        <f t="shared" si="39"/>
        <v>7.434897460795041E-2</v>
      </c>
      <c r="BE81" s="9">
        <f t="shared" si="39"/>
        <v>7.434897460795041E-2</v>
      </c>
      <c r="BF81" s="9">
        <f t="shared" si="39"/>
        <v>7.434897460795041E-2</v>
      </c>
      <c r="BG81" s="9">
        <f t="shared" si="39"/>
        <v>7.434897460795041E-2</v>
      </c>
      <c r="BH81" s="9">
        <f t="shared" si="39"/>
        <v>7.434897460795041E-2</v>
      </c>
      <c r="BI81" s="9">
        <f t="shared" si="39"/>
        <v>7.434897460795041E-2</v>
      </c>
      <c r="BJ81" s="9">
        <f t="shared" si="39"/>
        <v>3.2316860991174847</v>
      </c>
      <c r="BK81" s="9">
        <f t="shared" si="39"/>
        <v>0</v>
      </c>
      <c r="BL81" s="9">
        <f t="shared" si="39"/>
        <v>0</v>
      </c>
      <c r="BM81" s="9">
        <f t="shared" si="39"/>
        <v>0</v>
      </c>
      <c r="BN81" s="9">
        <f t="shared" si="39"/>
        <v>0</v>
      </c>
      <c r="BO81" s="9">
        <f t="shared" si="39"/>
        <v>0</v>
      </c>
      <c r="BP81" s="9">
        <f t="shared" si="39"/>
        <v>0</v>
      </c>
      <c r="BQ81" s="9">
        <f t="shared" si="39"/>
        <v>0</v>
      </c>
    </row>
    <row r="82" spans="1:69" x14ac:dyDescent="0.25">
      <c r="A82" s="25">
        <f t="shared" si="26"/>
        <v>54</v>
      </c>
      <c r="B82" s="29">
        <f>'Amort Alloc'!F74</f>
        <v>2.9343033224440162E-2</v>
      </c>
      <c r="C82" s="30"/>
      <c r="D82" s="27">
        <f t="shared" si="23"/>
        <v>3.244163895433545</v>
      </c>
      <c r="E82" s="13">
        <f t="shared" si="24"/>
        <v>7.7042404188755714E-2</v>
      </c>
      <c r="F82" s="14">
        <f>'Rates Extrap'!K66</f>
        <v>2.3747999999999967E-2</v>
      </c>
      <c r="G82" s="28">
        <v>1</v>
      </c>
      <c r="H82" s="13">
        <f t="shared" si="25"/>
        <v>3.2441638954335543</v>
      </c>
      <c r="J82" s="9">
        <f t="shared" si="30"/>
        <v>7.7042404188755714E-2</v>
      </c>
      <c r="K82" s="9">
        <f t="shared" si="39"/>
        <v>7.7042404188755714E-2</v>
      </c>
      <c r="L82" s="9">
        <f t="shared" si="39"/>
        <v>7.7042404188755714E-2</v>
      </c>
      <c r="M82" s="9">
        <f t="shared" si="39"/>
        <v>7.7042404188755714E-2</v>
      </c>
      <c r="N82" s="9">
        <f t="shared" si="39"/>
        <v>7.7042404188755714E-2</v>
      </c>
      <c r="O82" s="9">
        <f t="shared" si="39"/>
        <v>7.7042404188755714E-2</v>
      </c>
      <c r="P82" s="9">
        <f t="shared" si="39"/>
        <v>7.7042404188755714E-2</v>
      </c>
      <c r="Q82" s="9">
        <f t="shared" si="39"/>
        <v>7.7042404188755714E-2</v>
      </c>
      <c r="R82" s="9">
        <f t="shared" si="39"/>
        <v>7.7042404188755714E-2</v>
      </c>
      <c r="S82" s="9">
        <f t="shared" si="39"/>
        <v>7.7042404188755714E-2</v>
      </c>
      <c r="T82" s="9">
        <f t="shared" si="39"/>
        <v>7.7042404188755714E-2</v>
      </c>
      <c r="U82" s="9">
        <f t="shared" si="39"/>
        <v>7.7042404188755714E-2</v>
      </c>
      <c r="V82" s="9">
        <f t="shared" si="39"/>
        <v>7.7042404188755714E-2</v>
      </c>
      <c r="W82" s="9">
        <f t="shared" si="39"/>
        <v>7.7042404188755714E-2</v>
      </c>
      <c r="X82" s="9">
        <f t="shared" si="39"/>
        <v>7.7042404188755714E-2</v>
      </c>
      <c r="Y82" s="9">
        <f t="shared" si="39"/>
        <v>7.7042404188755714E-2</v>
      </c>
      <c r="Z82" s="9">
        <f t="shared" si="39"/>
        <v>7.7042404188755714E-2</v>
      </c>
      <c r="AA82" s="9">
        <f t="shared" si="39"/>
        <v>7.7042404188755714E-2</v>
      </c>
      <c r="AB82" s="9">
        <f t="shared" si="39"/>
        <v>7.7042404188755714E-2</v>
      </c>
      <c r="AC82" s="9">
        <f t="shared" si="39"/>
        <v>7.7042404188755714E-2</v>
      </c>
      <c r="AD82" s="9">
        <f t="shared" si="39"/>
        <v>7.7042404188755714E-2</v>
      </c>
      <c r="AE82" s="9">
        <f t="shared" si="39"/>
        <v>7.7042404188755714E-2</v>
      </c>
      <c r="AF82" s="9">
        <f t="shared" si="39"/>
        <v>7.7042404188755714E-2</v>
      </c>
      <c r="AG82" s="9">
        <f t="shared" si="39"/>
        <v>7.7042404188755714E-2</v>
      </c>
      <c r="AH82" s="9">
        <f t="shared" si="39"/>
        <v>7.7042404188755714E-2</v>
      </c>
      <c r="AI82" s="9">
        <f t="shared" si="39"/>
        <v>7.7042404188755714E-2</v>
      </c>
      <c r="AJ82" s="9">
        <f t="shared" si="39"/>
        <v>7.7042404188755714E-2</v>
      </c>
      <c r="AK82" s="9">
        <f t="shared" si="39"/>
        <v>7.7042404188755714E-2</v>
      </c>
      <c r="AL82" s="9">
        <f t="shared" si="39"/>
        <v>7.7042404188755714E-2</v>
      </c>
      <c r="AM82" s="9">
        <f t="shared" si="39"/>
        <v>7.7042404188755714E-2</v>
      </c>
      <c r="AN82" s="9">
        <f t="shared" si="39"/>
        <v>7.7042404188755714E-2</v>
      </c>
      <c r="AO82" s="9">
        <f t="shared" si="39"/>
        <v>7.7042404188755714E-2</v>
      </c>
      <c r="AP82" s="9">
        <f t="shared" si="39"/>
        <v>7.7042404188755714E-2</v>
      </c>
      <c r="AQ82" s="9">
        <f t="shared" si="39"/>
        <v>7.7042404188755714E-2</v>
      </c>
      <c r="AR82" s="9">
        <f t="shared" si="39"/>
        <v>7.7042404188755714E-2</v>
      </c>
      <c r="AS82" s="9">
        <f t="shared" si="39"/>
        <v>7.7042404188755714E-2</v>
      </c>
      <c r="AT82" s="9">
        <f t="shared" si="39"/>
        <v>7.7042404188755714E-2</v>
      </c>
      <c r="AU82" s="9">
        <f t="shared" si="39"/>
        <v>7.7042404188755714E-2</v>
      </c>
      <c r="AV82" s="9">
        <f t="shared" si="39"/>
        <v>7.7042404188755714E-2</v>
      </c>
      <c r="AW82" s="9">
        <f t="shared" si="39"/>
        <v>7.7042404188755714E-2</v>
      </c>
      <c r="AX82" s="9">
        <f t="shared" si="39"/>
        <v>7.7042404188755714E-2</v>
      </c>
      <c r="AY82" s="9">
        <f t="shared" si="39"/>
        <v>7.7042404188755714E-2</v>
      </c>
      <c r="AZ82" s="9">
        <f t="shared" si="39"/>
        <v>7.7042404188755714E-2</v>
      </c>
      <c r="BA82" s="9">
        <f t="shared" si="39"/>
        <v>7.7042404188755714E-2</v>
      </c>
      <c r="BB82" s="9">
        <f t="shared" si="39"/>
        <v>7.7042404188755714E-2</v>
      </c>
      <c r="BC82" s="9">
        <f t="shared" si="39"/>
        <v>7.7042404188755714E-2</v>
      </c>
      <c r="BD82" s="9">
        <f t="shared" si="39"/>
        <v>7.7042404188755714E-2</v>
      </c>
      <c r="BE82" s="9">
        <f t="shared" si="39"/>
        <v>7.7042404188755714E-2</v>
      </c>
      <c r="BF82" s="9">
        <f t="shared" si="39"/>
        <v>7.7042404188755714E-2</v>
      </c>
      <c r="BG82" s="9">
        <f t="shared" si="39"/>
        <v>7.7042404188755714E-2</v>
      </c>
      <c r="BH82" s="9">
        <f t="shared" si="39"/>
        <v>7.7042404188755714E-2</v>
      </c>
      <c r="BI82" s="9">
        <f t="shared" si="39"/>
        <v>7.7042404188755714E-2</v>
      </c>
      <c r="BJ82" s="9">
        <f t="shared" si="39"/>
        <v>7.7042404188755714E-2</v>
      </c>
      <c r="BK82" s="9">
        <f t="shared" si="39"/>
        <v>3.3212062996223009</v>
      </c>
      <c r="BL82" s="9">
        <f t="shared" si="39"/>
        <v>0</v>
      </c>
      <c r="BM82" s="9">
        <f t="shared" si="39"/>
        <v>0</v>
      </c>
      <c r="BN82" s="9">
        <f t="shared" si="39"/>
        <v>0</v>
      </c>
      <c r="BO82" s="9">
        <f t="shared" si="39"/>
        <v>0</v>
      </c>
      <c r="BP82" s="9">
        <f t="shared" si="39"/>
        <v>0</v>
      </c>
      <c r="BQ82" s="9">
        <f t="shared" si="39"/>
        <v>0</v>
      </c>
    </row>
    <row r="83" spans="1:69" x14ac:dyDescent="0.25">
      <c r="A83" s="25">
        <f t="shared" si="26"/>
        <v>55</v>
      </c>
      <c r="B83" s="29">
        <f>'Amort Alloc'!F75</f>
        <v>3.0149966638112282E-2</v>
      </c>
      <c r="C83" s="30"/>
      <c r="D83" s="27">
        <f t="shared" si="23"/>
        <v>3.3333784025579694</v>
      </c>
      <c r="E83" s="13">
        <f t="shared" si="24"/>
        <v>7.9827745984458132E-2</v>
      </c>
      <c r="F83" s="14">
        <f>'Rates Extrap'!K67</f>
        <v>2.3947999999999966E-2</v>
      </c>
      <c r="G83" s="28">
        <v>1</v>
      </c>
      <c r="H83" s="13">
        <f t="shared" si="25"/>
        <v>3.3333784025579796</v>
      </c>
      <c r="J83" s="9">
        <f t="shared" si="30"/>
        <v>7.9827745984458132E-2</v>
      </c>
      <c r="K83" s="9">
        <f t="shared" si="39"/>
        <v>7.9827745984458132E-2</v>
      </c>
      <c r="L83" s="9">
        <f t="shared" si="39"/>
        <v>7.9827745984458132E-2</v>
      </c>
      <c r="M83" s="9">
        <f t="shared" si="39"/>
        <v>7.9827745984458132E-2</v>
      </c>
      <c r="N83" s="9">
        <f t="shared" si="39"/>
        <v>7.9827745984458132E-2</v>
      </c>
      <c r="O83" s="9">
        <f t="shared" si="39"/>
        <v>7.9827745984458132E-2</v>
      </c>
      <c r="P83" s="9">
        <f t="shared" si="39"/>
        <v>7.9827745984458132E-2</v>
      </c>
      <c r="Q83" s="9">
        <f t="shared" si="39"/>
        <v>7.9827745984458132E-2</v>
      </c>
      <c r="R83" s="9">
        <f t="shared" si="39"/>
        <v>7.9827745984458132E-2</v>
      </c>
      <c r="S83" s="9">
        <f t="shared" si="39"/>
        <v>7.9827745984458132E-2</v>
      </c>
      <c r="T83" s="9">
        <f t="shared" si="39"/>
        <v>7.9827745984458132E-2</v>
      </c>
      <c r="U83" s="9">
        <f t="shared" si="39"/>
        <v>7.9827745984458132E-2</v>
      </c>
      <c r="V83" s="9">
        <f t="shared" si="39"/>
        <v>7.9827745984458132E-2</v>
      </c>
      <c r="W83" s="9">
        <f t="shared" si="39"/>
        <v>7.9827745984458132E-2</v>
      </c>
      <c r="X83" s="9">
        <f t="shared" si="39"/>
        <v>7.9827745984458132E-2</v>
      </c>
      <c r="Y83" s="9">
        <f t="shared" si="39"/>
        <v>7.9827745984458132E-2</v>
      </c>
      <c r="Z83" s="9">
        <f t="shared" si="39"/>
        <v>7.9827745984458132E-2</v>
      </c>
      <c r="AA83" s="9">
        <f t="shared" si="39"/>
        <v>7.9827745984458132E-2</v>
      </c>
      <c r="AB83" s="9">
        <f t="shared" si="39"/>
        <v>7.9827745984458132E-2</v>
      </c>
      <c r="AC83" s="9">
        <f t="shared" si="39"/>
        <v>7.9827745984458132E-2</v>
      </c>
      <c r="AD83" s="9">
        <f t="shared" si="39"/>
        <v>7.9827745984458132E-2</v>
      </c>
      <c r="AE83" s="9">
        <f t="shared" si="39"/>
        <v>7.9827745984458132E-2</v>
      </c>
      <c r="AF83" s="9">
        <f t="shared" si="39"/>
        <v>7.9827745984458132E-2</v>
      </c>
      <c r="AG83" s="9">
        <f t="shared" si="39"/>
        <v>7.9827745984458132E-2</v>
      </c>
      <c r="AH83" s="9">
        <f t="shared" si="39"/>
        <v>7.9827745984458132E-2</v>
      </c>
      <c r="AI83" s="9">
        <f t="shared" si="39"/>
        <v>7.9827745984458132E-2</v>
      </c>
      <c r="AJ83" s="9">
        <f t="shared" si="39"/>
        <v>7.9827745984458132E-2</v>
      </c>
      <c r="AK83" s="9">
        <f t="shared" si="39"/>
        <v>7.9827745984458132E-2</v>
      </c>
      <c r="AL83" s="9">
        <f t="shared" si="39"/>
        <v>7.9827745984458132E-2</v>
      </c>
      <c r="AM83" s="9">
        <f t="shared" si="39"/>
        <v>7.9827745984458132E-2</v>
      </c>
      <c r="AN83" s="9">
        <f t="shared" si="39"/>
        <v>7.9827745984458132E-2</v>
      </c>
      <c r="AO83" s="9">
        <f t="shared" si="39"/>
        <v>7.9827745984458132E-2</v>
      </c>
      <c r="AP83" s="9">
        <f t="shared" si="39"/>
        <v>7.9827745984458132E-2</v>
      </c>
      <c r="AQ83" s="9">
        <f t="shared" si="39"/>
        <v>7.9827745984458132E-2</v>
      </c>
      <c r="AR83" s="9">
        <f t="shared" si="39"/>
        <v>7.9827745984458132E-2</v>
      </c>
      <c r="AS83" s="9">
        <f t="shared" si="39"/>
        <v>7.9827745984458132E-2</v>
      </c>
      <c r="AT83" s="9">
        <f t="shared" si="39"/>
        <v>7.9827745984458132E-2</v>
      </c>
      <c r="AU83" s="9">
        <f t="shared" si="39"/>
        <v>7.9827745984458132E-2</v>
      </c>
      <c r="AV83" s="9">
        <f t="shared" si="39"/>
        <v>7.9827745984458132E-2</v>
      </c>
      <c r="AW83" s="9">
        <f t="shared" si="39"/>
        <v>7.9827745984458132E-2</v>
      </c>
      <c r="AX83" s="9">
        <f t="shared" si="39"/>
        <v>7.9827745984458132E-2</v>
      </c>
      <c r="AY83" s="9">
        <f t="shared" si="39"/>
        <v>7.9827745984458132E-2</v>
      </c>
      <c r="AZ83" s="9">
        <f t="shared" si="39"/>
        <v>7.9827745984458132E-2</v>
      </c>
      <c r="BA83" s="9">
        <f t="shared" si="39"/>
        <v>7.9827745984458132E-2</v>
      </c>
      <c r="BB83" s="9">
        <f t="shared" si="39"/>
        <v>7.9827745984458132E-2</v>
      </c>
      <c r="BC83" s="9">
        <f t="shared" si="39"/>
        <v>7.9827745984458132E-2</v>
      </c>
      <c r="BD83" s="9">
        <f t="shared" si="39"/>
        <v>7.9827745984458132E-2</v>
      </c>
      <c r="BE83" s="9">
        <f t="shared" si="39"/>
        <v>7.9827745984458132E-2</v>
      </c>
      <c r="BF83" s="9">
        <f t="shared" si="39"/>
        <v>7.9827745984458132E-2</v>
      </c>
      <c r="BG83" s="9">
        <f t="shared" si="39"/>
        <v>7.9827745984458132E-2</v>
      </c>
      <c r="BH83" s="9">
        <f t="shared" si="39"/>
        <v>7.9827745984458132E-2</v>
      </c>
      <c r="BI83" s="9">
        <f t="shared" si="39"/>
        <v>7.9827745984458132E-2</v>
      </c>
      <c r="BJ83" s="9">
        <f t="shared" si="39"/>
        <v>7.9827745984458132E-2</v>
      </c>
      <c r="BK83" s="9">
        <f t="shared" si="39"/>
        <v>7.9827745984458132E-2</v>
      </c>
      <c r="BL83" s="9">
        <f t="shared" si="39"/>
        <v>3.4132061485424274</v>
      </c>
      <c r="BM83" s="9">
        <f t="shared" si="39"/>
        <v>0</v>
      </c>
      <c r="BN83" s="9">
        <f t="shared" si="39"/>
        <v>0</v>
      </c>
      <c r="BO83" s="9">
        <f t="shared" si="39"/>
        <v>0</v>
      </c>
      <c r="BP83" s="9">
        <f t="shared" si="39"/>
        <v>0</v>
      </c>
      <c r="BQ83" s="9">
        <f t="shared" si="39"/>
        <v>0</v>
      </c>
    </row>
    <row r="84" spans="1:69" x14ac:dyDescent="0.25">
      <c r="A84" s="25">
        <f t="shared" si="26"/>
        <v>56</v>
      </c>
      <c r="B84" s="29">
        <f>'Amort Alloc'!F76</f>
        <v>3.0979090720660379E-2</v>
      </c>
      <c r="C84" s="30"/>
      <c r="D84" s="27">
        <f t="shared" si="23"/>
        <v>3.4250463086283145</v>
      </c>
      <c r="E84" s="13">
        <f t="shared" si="24"/>
        <v>8.2708018260756411E-2</v>
      </c>
      <c r="F84" s="14">
        <f>'Rates Extrap'!K68</f>
        <v>2.4147999999999965E-2</v>
      </c>
      <c r="G84" s="28">
        <v>1</v>
      </c>
      <c r="H84" s="13">
        <f t="shared" si="25"/>
        <v>3.4250463086283043</v>
      </c>
      <c r="J84" s="9">
        <f t="shared" si="30"/>
        <v>8.2708018260756411E-2</v>
      </c>
      <c r="K84" s="9">
        <f t="shared" si="39"/>
        <v>8.2708018260756411E-2</v>
      </c>
      <c r="L84" s="9">
        <f t="shared" si="39"/>
        <v>8.2708018260756411E-2</v>
      </c>
      <c r="M84" s="9">
        <f t="shared" si="39"/>
        <v>8.2708018260756411E-2</v>
      </c>
      <c r="N84" s="9">
        <f t="shared" si="39"/>
        <v>8.2708018260756411E-2</v>
      </c>
      <c r="O84" s="9">
        <f t="shared" si="39"/>
        <v>8.2708018260756411E-2</v>
      </c>
      <c r="P84" s="9">
        <f t="shared" si="39"/>
        <v>8.2708018260756411E-2</v>
      </c>
      <c r="Q84" s="9">
        <f t="shared" si="39"/>
        <v>8.2708018260756411E-2</v>
      </c>
      <c r="R84" s="9">
        <f t="shared" si="39"/>
        <v>8.2708018260756411E-2</v>
      </c>
      <c r="S84" s="9">
        <f t="shared" si="39"/>
        <v>8.2708018260756411E-2</v>
      </c>
      <c r="T84" s="9">
        <f t="shared" si="39"/>
        <v>8.2708018260756411E-2</v>
      </c>
      <c r="U84" s="9">
        <f t="shared" si="39"/>
        <v>8.2708018260756411E-2</v>
      </c>
      <c r="V84" s="9">
        <f t="shared" si="39"/>
        <v>8.2708018260756411E-2</v>
      </c>
      <c r="W84" s="9">
        <f t="shared" si="39"/>
        <v>8.2708018260756411E-2</v>
      </c>
      <c r="X84" s="9">
        <f t="shared" si="39"/>
        <v>8.2708018260756411E-2</v>
      </c>
      <c r="Y84" s="9">
        <f t="shared" si="39"/>
        <v>8.2708018260756411E-2</v>
      </c>
      <c r="Z84" s="9">
        <f t="shared" si="39"/>
        <v>8.2708018260756411E-2</v>
      </c>
      <c r="AA84" s="9">
        <f t="shared" si="39"/>
        <v>8.2708018260756411E-2</v>
      </c>
      <c r="AB84" s="9">
        <f t="shared" si="39"/>
        <v>8.2708018260756411E-2</v>
      </c>
      <c r="AC84" s="9">
        <f t="shared" si="39"/>
        <v>8.2708018260756411E-2</v>
      </c>
      <c r="AD84" s="9">
        <f t="shared" si="39"/>
        <v>8.2708018260756411E-2</v>
      </c>
      <c r="AE84" s="9">
        <f t="shared" si="39"/>
        <v>8.2708018260756411E-2</v>
      </c>
      <c r="AF84" s="9">
        <f t="shared" si="39"/>
        <v>8.2708018260756411E-2</v>
      </c>
      <c r="AG84" s="9">
        <f t="shared" si="39"/>
        <v>8.2708018260756411E-2</v>
      </c>
      <c r="AH84" s="9">
        <f t="shared" si="39"/>
        <v>8.2708018260756411E-2</v>
      </c>
      <c r="AI84" s="9">
        <f t="shared" si="39"/>
        <v>8.2708018260756411E-2</v>
      </c>
      <c r="AJ84" s="9">
        <f t="shared" si="39"/>
        <v>8.2708018260756411E-2</v>
      </c>
      <c r="AK84" s="9">
        <f t="shared" si="39"/>
        <v>8.2708018260756411E-2</v>
      </c>
      <c r="AL84" s="9">
        <f t="shared" si="39"/>
        <v>8.2708018260756411E-2</v>
      </c>
      <c r="AM84" s="9">
        <f t="shared" si="39"/>
        <v>8.2708018260756411E-2</v>
      </c>
      <c r="AN84" s="9">
        <f t="shared" si="39"/>
        <v>8.2708018260756411E-2</v>
      </c>
      <c r="AO84" s="9">
        <f t="shared" si="39"/>
        <v>8.2708018260756411E-2</v>
      </c>
      <c r="AP84" s="9">
        <f t="shared" si="39"/>
        <v>8.2708018260756411E-2</v>
      </c>
      <c r="AQ84" s="9">
        <f t="shared" si="39"/>
        <v>8.2708018260756411E-2</v>
      </c>
      <c r="AR84" s="9">
        <f t="shared" si="39"/>
        <v>8.2708018260756411E-2</v>
      </c>
      <c r="AS84" s="9">
        <f t="shared" si="39"/>
        <v>8.2708018260756411E-2</v>
      </c>
      <c r="AT84" s="9">
        <f t="shared" si="39"/>
        <v>8.2708018260756411E-2</v>
      </c>
      <c r="AU84" s="9">
        <f t="shared" si="39"/>
        <v>8.2708018260756411E-2</v>
      </c>
      <c r="AV84" s="9">
        <f t="shared" si="39"/>
        <v>8.2708018260756411E-2</v>
      </c>
      <c r="AW84" s="9">
        <f t="shared" si="39"/>
        <v>8.2708018260756411E-2</v>
      </c>
      <c r="AX84" s="9">
        <f t="shared" si="39"/>
        <v>8.2708018260756411E-2</v>
      </c>
      <c r="AY84" s="9">
        <f t="shared" si="39"/>
        <v>8.2708018260756411E-2</v>
      </c>
      <c r="AZ84" s="9">
        <f t="shared" si="39"/>
        <v>8.2708018260756411E-2</v>
      </c>
      <c r="BA84" s="9">
        <f t="shared" si="39"/>
        <v>8.2708018260756411E-2</v>
      </c>
      <c r="BB84" s="9">
        <f t="shared" si="39"/>
        <v>8.2708018260756411E-2</v>
      </c>
      <c r="BC84" s="9">
        <f t="shared" si="39"/>
        <v>8.2708018260756411E-2</v>
      </c>
      <c r="BD84" s="9">
        <f t="shared" si="39"/>
        <v>8.2708018260756411E-2</v>
      </c>
      <c r="BE84" s="9">
        <f t="shared" si="39"/>
        <v>8.2708018260756411E-2</v>
      </c>
      <c r="BF84" s="9">
        <f t="shared" si="39"/>
        <v>8.2708018260756411E-2</v>
      </c>
      <c r="BG84" s="9">
        <f t="shared" si="39"/>
        <v>8.2708018260756411E-2</v>
      </c>
      <c r="BH84" s="9">
        <f t="shared" si="39"/>
        <v>8.2708018260756411E-2</v>
      </c>
      <c r="BI84" s="9">
        <f t="shared" si="39"/>
        <v>8.2708018260756411E-2</v>
      </c>
      <c r="BJ84" s="9">
        <f t="shared" si="39"/>
        <v>8.2708018260756411E-2</v>
      </c>
      <c r="BK84" s="9">
        <f t="shared" si="39"/>
        <v>8.2708018260756411E-2</v>
      </c>
      <c r="BL84" s="9">
        <f t="shared" si="39"/>
        <v>8.2708018260756411E-2</v>
      </c>
      <c r="BM84" s="9">
        <f t="shared" si="39"/>
        <v>3.5077543268890707</v>
      </c>
      <c r="BN84" s="9">
        <f t="shared" si="39"/>
        <v>0</v>
      </c>
      <c r="BO84" s="9">
        <f t="shared" si="39"/>
        <v>0</v>
      </c>
      <c r="BP84" s="9">
        <f t="shared" si="39"/>
        <v>0</v>
      </c>
      <c r="BQ84" s="9">
        <f t="shared" si="39"/>
        <v>0</v>
      </c>
    </row>
    <row r="85" spans="1:69" x14ac:dyDescent="0.25">
      <c r="A85" s="25">
        <f t="shared" si="26"/>
        <v>57</v>
      </c>
      <c r="B85" s="29">
        <f>'Amort Alloc'!F77</f>
        <v>3.1831015715478535E-2</v>
      </c>
      <c r="C85" s="30"/>
      <c r="D85" s="27">
        <f t="shared" si="23"/>
        <v>3.5192350821155927</v>
      </c>
      <c r="E85" s="13">
        <f t="shared" si="24"/>
        <v>8.5686335779350323E-2</v>
      </c>
      <c r="F85" s="14">
        <f>'Rates Extrap'!K69</f>
        <v>2.4347999999999963E-2</v>
      </c>
      <c r="G85" s="28">
        <v>1</v>
      </c>
      <c r="H85" s="13">
        <f t="shared" si="25"/>
        <v>3.5192350821155869</v>
      </c>
      <c r="J85" s="9">
        <f t="shared" si="30"/>
        <v>8.5686335779350323E-2</v>
      </c>
      <c r="K85" s="9">
        <f t="shared" si="39"/>
        <v>8.5686335779350323E-2</v>
      </c>
      <c r="L85" s="9">
        <f t="shared" si="39"/>
        <v>8.5686335779350323E-2</v>
      </c>
      <c r="M85" s="9">
        <f t="shared" si="39"/>
        <v>8.5686335779350323E-2</v>
      </c>
      <c r="N85" s="9">
        <f t="shared" si="39"/>
        <v>8.5686335779350323E-2</v>
      </c>
      <c r="O85" s="9">
        <f t="shared" si="39"/>
        <v>8.5686335779350323E-2</v>
      </c>
      <c r="P85" s="9">
        <f t="shared" si="39"/>
        <v>8.5686335779350323E-2</v>
      </c>
      <c r="Q85" s="9">
        <f t="shared" si="39"/>
        <v>8.5686335779350323E-2</v>
      </c>
      <c r="R85" s="9">
        <f t="shared" si="39"/>
        <v>8.5686335779350323E-2</v>
      </c>
      <c r="S85" s="9">
        <f t="shared" si="39"/>
        <v>8.5686335779350323E-2</v>
      </c>
      <c r="T85" s="9">
        <f t="shared" si="39"/>
        <v>8.5686335779350323E-2</v>
      </c>
      <c r="U85" s="9">
        <f t="shared" si="39"/>
        <v>8.5686335779350323E-2</v>
      </c>
      <c r="V85" s="9">
        <f t="shared" si="39"/>
        <v>8.5686335779350323E-2</v>
      </c>
      <c r="W85" s="9">
        <f t="shared" si="39"/>
        <v>8.5686335779350323E-2</v>
      </c>
      <c r="X85" s="9">
        <f t="shared" si="39"/>
        <v>8.5686335779350323E-2</v>
      </c>
      <c r="Y85" s="9">
        <f t="shared" si="39"/>
        <v>8.5686335779350323E-2</v>
      </c>
      <c r="Z85" s="9">
        <f t="shared" si="39"/>
        <v>8.5686335779350323E-2</v>
      </c>
      <c r="AA85" s="9">
        <f t="shared" si="39"/>
        <v>8.5686335779350323E-2</v>
      </c>
      <c r="AB85" s="9">
        <f t="shared" si="39"/>
        <v>8.5686335779350323E-2</v>
      </c>
      <c r="AC85" s="9">
        <f t="shared" si="39"/>
        <v>8.5686335779350323E-2</v>
      </c>
      <c r="AD85" s="9">
        <f t="shared" si="39"/>
        <v>8.5686335779350323E-2</v>
      </c>
      <c r="AE85" s="9">
        <f t="shared" si="39"/>
        <v>8.5686335779350323E-2</v>
      </c>
      <c r="AF85" s="9">
        <f t="shared" si="39"/>
        <v>8.5686335779350323E-2</v>
      </c>
      <c r="AG85" s="9">
        <f t="shared" si="39"/>
        <v>8.5686335779350323E-2</v>
      </c>
      <c r="AH85" s="9">
        <f t="shared" si="39"/>
        <v>8.5686335779350323E-2</v>
      </c>
      <c r="AI85" s="9">
        <f t="shared" si="39"/>
        <v>8.5686335779350323E-2</v>
      </c>
      <c r="AJ85" s="9">
        <f t="shared" si="39"/>
        <v>8.5686335779350323E-2</v>
      </c>
      <c r="AK85" s="9">
        <f t="shared" si="39"/>
        <v>8.5686335779350323E-2</v>
      </c>
      <c r="AL85" s="9">
        <f t="shared" si="39"/>
        <v>8.5686335779350323E-2</v>
      </c>
      <c r="AM85" s="9">
        <f t="shared" si="39"/>
        <v>8.5686335779350323E-2</v>
      </c>
      <c r="AN85" s="9">
        <f t="shared" si="39"/>
        <v>8.5686335779350323E-2</v>
      </c>
      <c r="AO85" s="9">
        <f t="shared" si="39"/>
        <v>8.5686335779350323E-2</v>
      </c>
      <c r="AP85" s="9">
        <f t="shared" si="39"/>
        <v>8.5686335779350323E-2</v>
      </c>
      <c r="AQ85" s="9">
        <f t="shared" si="39"/>
        <v>8.5686335779350323E-2</v>
      </c>
      <c r="AR85" s="9">
        <f t="shared" si="39"/>
        <v>8.5686335779350323E-2</v>
      </c>
      <c r="AS85" s="9">
        <f t="shared" si="39"/>
        <v>8.5686335779350323E-2</v>
      </c>
      <c r="AT85" s="9">
        <f t="shared" si="39"/>
        <v>8.5686335779350323E-2</v>
      </c>
      <c r="AU85" s="9">
        <f t="shared" si="39"/>
        <v>8.5686335779350323E-2</v>
      </c>
      <c r="AV85" s="9">
        <f t="shared" si="39"/>
        <v>8.5686335779350323E-2</v>
      </c>
      <c r="AW85" s="9">
        <f t="shared" si="39"/>
        <v>8.5686335779350323E-2</v>
      </c>
      <c r="AX85" s="9">
        <f t="shared" si="39"/>
        <v>8.5686335779350323E-2</v>
      </c>
      <c r="AY85" s="9">
        <f t="shared" si="39"/>
        <v>8.5686335779350323E-2</v>
      </c>
      <c r="AZ85" s="9">
        <f t="shared" ref="K85:BQ88" si="40">IF($A85&gt;=AZ$27,$E85,0)+IF($A85=AZ$27,$D85,0)</f>
        <v>8.5686335779350323E-2</v>
      </c>
      <c r="BA85" s="9">
        <f t="shared" si="40"/>
        <v>8.5686335779350323E-2</v>
      </c>
      <c r="BB85" s="9">
        <f t="shared" si="40"/>
        <v>8.5686335779350323E-2</v>
      </c>
      <c r="BC85" s="9">
        <f t="shared" si="40"/>
        <v>8.5686335779350323E-2</v>
      </c>
      <c r="BD85" s="9">
        <f t="shared" si="40"/>
        <v>8.5686335779350323E-2</v>
      </c>
      <c r="BE85" s="9">
        <f t="shared" si="40"/>
        <v>8.5686335779350323E-2</v>
      </c>
      <c r="BF85" s="9">
        <f t="shared" si="40"/>
        <v>8.5686335779350323E-2</v>
      </c>
      <c r="BG85" s="9">
        <f t="shared" si="40"/>
        <v>8.5686335779350323E-2</v>
      </c>
      <c r="BH85" s="9">
        <f t="shared" si="40"/>
        <v>8.5686335779350323E-2</v>
      </c>
      <c r="BI85" s="9">
        <f t="shared" si="40"/>
        <v>8.5686335779350323E-2</v>
      </c>
      <c r="BJ85" s="9">
        <f t="shared" si="40"/>
        <v>8.5686335779350323E-2</v>
      </c>
      <c r="BK85" s="9">
        <f t="shared" si="40"/>
        <v>8.5686335779350323E-2</v>
      </c>
      <c r="BL85" s="9">
        <f t="shared" si="40"/>
        <v>8.5686335779350323E-2</v>
      </c>
      <c r="BM85" s="9">
        <f t="shared" si="40"/>
        <v>8.5686335779350323E-2</v>
      </c>
      <c r="BN85" s="9">
        <f t="shared" si="40"/>
        <v>3.6049214178949431</v>
      </c>
      <c r="BO85" s="9">
        <f t="shared" si="40"/>
        <v>0</v>
      </c>
      <c r="BP85" s="9">
        <f t="shared" si="40"/>
        <v>0</v>
      </c>
      <c r="BQ85" s="9">
        <f t="shared" si="40"/>
        <v>0</v>
      </c>
    </row>
    <row r="86" spans="1:69" x14ac:dyDescent="0.25">
      <c r="A86" s="25">
        <f t="shared" si="26"/>
        <v>58</v>
      </c>
      <c r="B86" s="29">
        <f>'Amort Alloc'!F78</f>
        <v>3.2706368647654201E-2</v>
      </c>
      <c r="C86" s="30"/>
      <c r="D86" s="27">
        <f t="shared" si="23"/>
        <v>3.6160140468737723</v>
      </c>
      <c r="E86" s="13">
        <f t="shared" si="24"/>
        <v>8.8765912822657222E-2</v>
      </c>
      <c r="F86" s="14">
        <f>'Rates Extrap'!K70</f>
        <v>2.4547999999999962E-2</v>
      </c>
      <c r="G86" s="28">
        <v>1</v>
      </c>
      <c r="H86" s="13">
        <f t="shared" si="25"/>
        <v>3.6160140468737656</v>
      </c>
      <c r="J86" s="9">
        <f t="shared" si="30"/>
        <v>8.8765912822657222E-2</v>
      </c>
      <c r="K86" s="9">
        <f t="shared" si="40"/>
        <v>8.8765912822657222E-2</v>
      </c>
      <c r="L86" s="9">
        <f t="shared" si="40"/>
        <v>8.8765912822657222E-2</v>
      </c>
      <c r="M86" s="9">
        <f t="shared" si="40"/>
        <v>8.8765912822657222E-2</v>
      </c>
      <c r="N86" s="9">
        <f t="shared" si="40"/>
        <v>8.8765912822657222E-2</v>
      </c>
      <c r="O86" s="9">
        <f t="shared" si="40"/>
        <v>8.8765912822657222E-2</v>
      </c>
      <c r="P86" s="9">
        <f t="shared" si="40"/>
        <v>8.8765912822657222E-2</v>
      </c>
      <c r="Q86" s="9">
        <f t="shared" si="40"/>
        <v>8.8765912822657222E-2</v>
      </c>
      <c r="R86" s="9">
        <f t="shared" si="40"/>
        <v>8.8765912822657222E-2</v>
      </c>
      <c r="S86" s="9">
        <f t="shared" si="40"/>
        <v>8.8765912822657222E-2</v>
      </c>
      <c r="T86" s="9">
        <f t="shared" si="40"/>
        <v>8.8765912822657222E-2</v>
      </c>
      <c r="U86" s="9">
        <f t="shared" si="40"/>
        <v>8.8765912822657222E-2</v>
      </c>
      <c r="V86" s="9">
        <f t="shared" si="40"/>
        <v>8.8765912822657222E-2</v>
      </c>
      <c r="W86" s="9">
        <f t="shared" si="40"/>
        <v>8.8765912822657222E-2</v>
      </c>
      <c r="X86" s="9">
        <f t="shared" si="40"/>
        <v>8.8765912822657222E-2</v>
      </c>
      <c r="Y86" s="9">
        <f t="shared" si="40"/>
        <v>8.8765912822657222E-2</v>
      </c>
      <c r="Z86" s="9">
        <f t="shared" si="40"/>
        <v>8.8765912822657222E-2</v>
      </c>
      <c r="AA86" s="9">
        <f t="shared" si="40"/>
        <v>8.8765912822657222E-2</v>
      </c>
      <c r="AB86" s="9">
        <f t="shared" si="40"/>
        <v>8.8765912822657222E-2</v>
      </c>
      <c r="AC86" s="9">
        <f t="shared" si="40"/>
        <v>8.8765912822657222E-2</v>
      </c>
      <c r="AD86" s="9">
        <f t="shared" si="40"/>
        <v>8.8765912822657222E-2</v>
      </c>
      <c r="AE86" s="9">
        <f t="shared" si="40"/>
        <v>8.8765912822657222E-2</v>
      </c>
      <c r="AF86" s="9">
        <f t="shared" si="40"/>
        <v>8.8765912822657222E-2</v>
      </c>
      <c r="AG86" s="9">
        <f t="shared" si="40"/>
        <v>8.8765912822657222E-2</v>
      </c>
      <c r="AH86" s="9">
        <f t="shared" si="40"/>
        <v>8.8765912822657222E-2</v>
      </c>
      <c r="AI86" s="9">
        <f t="shared" si="40"/>
        <v>8.8765912822657222E-2</v>
      </c>
      <c r="AJ86" s="9">
        <f t="shared" si="40"/>
        <v>8.8765912822657222E-2</v>
      </c>
      <c r="AK86" s="9">
        <f t="shared" si="40"/>
        <v>8.8765912822657222E-2</v>
      </c>
      <c r="AL86" s="9">
        <f t="shared" si="40"/>
        <v>8.8765912822657222E-2</v>
      </c>
      <c r="AM86" s="9">
        <f t="shared" si="40"/>
        <v>8.8765912822657222E-2</v>
      </c>
      <c r="AN86" s="9">
        <f t="shared" si="40"/>
        <v>8.8765912822657222E-2</v>
      </c>
      <c r="AO86" s="9">
        <f t="shared" si="40"/>
        <v>8.8765912822657222E-2</v>
      </c>
      <c r="AP86" s="9">
        <f t="shared" si="40"/>
        <v>8.8765912822657222E-2</v>
      </c>
      <c r="AQ86" s="9">
        <f t="shared" si="40"/>
        <v>8.8765912822657222E-2</v>
      </c>
      <c r="AR86" s="9">
        <f t="shared" si="40"/>
        <v>8.8765912822657222E-2</v>
      </c>
      <c r="AS86" s="9">
        <f t="shared" si="40"/>
        <v>8.8765912822657222E-2</v>
      </c>
      <c r="AT86" s="9">
        <f t="shared" si="40"/>
        <v>8.8765912822657222E-2</v>
      </c>
      <c r="AU86" s="9">
        <f t="shared" si="40"/>
        <v>8.8765912822657222E-2</v>
      </c>
      <c r="AV86" s="9">
        <f t="shared" si="40"/>
        <v>8.8765912822657222E-2</v>
      </c>
      <c r="AW86" s="9">
        <f t="shared" si="40"/>
        <v>8.8765912822657222E-2</v>
      </c>
      <c r="AX86" s="9">
        <f t="shared" si="40"/>
        <v>8.8765912822657222E-2</v>
      </c>
      <c r="AY86" s="9">
        <f t="shared" si="40"/>
        <v>8.8765912822657222E-2</v>
      </c>
      <c r="AZ86" s="9">
        <f t="shared" si="40"/>
        <v>8.8765912822657222E-2</v>
      </c>
      <c r="BA86" s="9">
        <f t="shared" si="40"/>
        <v>8.8765912822657222E-2</v>
      </c>
      <c r="BB86" s="9">
        <f t="shared" si="40"/>
        <v>8.8765912822657222E-2</v>
      </c>
      <c r="BC86" s="9">
        <f t="shared" si="40"/>
        <v>8.8765912822657222E-2</v>
      </c>
      <c r="BD86" s="9">
        <f t="shared" si="40"/>
        <v>8.8765912822657222E-2</v>
      </c>
      <c r="BE86" s="9">
        <f t="shared" si="40"/>
        <v>8.8765912822657222E-2</v>
      </c>
      <c r="BF86" s="9">
        <f t="shared" si="40"/>
        <v>8.8765912822657222E-2</v>
      </c>
      <c r="BG86" s="9">
        <f t="shared" si="40"/>
        <v>8.8765912822657222E-2</v>
      </c>
      <c r="BH86" s="9">
        <f t="shared" si="40"/>
        <v>8.8765912822657222E-2</v>
      </c>
      <c r="BI86" s="9">
        <f t="shared" si="40"/>
        <v>8.8765912822657222E-2</v>
      </c>
      <c r="BJ86" s="9">
        <f t="shared" si="40"/>
        <v>8.8765912822657222E-2</v>
      </c>
      <c r="BK86" s="9">
        <f t="shared" si="40"/>
        <v>8.8765912822657222E-2</v>
      </c>
      <c r="BL86" s="9">
        <f t="shared" si="40"/>
        <v>8.8765912822657222E-2</v>
      </c>
      <c r="BM86" s="9">
        <f t="shared" si="40"/>
        <v>8.8765912822657222E-2</v>
      </c>
      <c r="BN86" s="9">
        <f t="shared" si="40"/>
        <v>8.8765912822657222E-2</v>
      </c>
      <c r="BO86" s="9">
        <f t="shared" si="40"/>
        <v>3.7047799596964293</v>
      </c>
      <c r="BP86" s="9">
        <f t="shared" si="40"/>
        <v>0</v>
      </c>
      <c r="BQ86" s="9">
        <f t="shared" si="40"/>
        <v>0</v>
      </c>
    </row>
    <row r="87" spans="1:69" x14ac:dyDescent="0.25">
      <c r="A87" s="25">
        <f t="shared" si="26"/>
        <v>59</v>
      </c>
      <c r="B87" s="29">
        <f>'Amort Alloc'!F79</f>
        <v>3.3605793785464688E-2</v>
      </c>
      <c r="C87" s="30"/>
      <c r="D87" s="27">
        <f t="shared" si="23"/>
        <v>3.7154544331628006</v>
      </c>
      <c r="E87" s="13">
        <f t="shared" si="24"/>
        <v>9.195006631191284E-2</v>
      </c>
      <c r="F87" s="14">
        <f>'Rates Extrap'!K71</f>
        <v>2.4747999999999961E-2</v>
      </c>
      <c r="G87" s="28">
        <v>1</v>
      </c>
      <c r="H87" s="13">
        <f t="shared" si="25"/>
        <v>3.7154544331627966</v>
      </c>
      <c r="J87" s="9">
        <f t="shared" si="30"/>
        <v>9.195006631191284E-2</v>
      </c>
      <c r="K87" s="9">
        <f t="shared" si="40"/>
        <v>9.195006631191284E-2</v>
      </c>
      <c r="L87" s="9">
        <f t="shared" si="40"/>
        <v>9.195006631191284E-2</v>
      </c>
      <c r="M87" s="9">
        <f t="shared" si="40"/>
        <v>9.195006631191284E-2</v>
      </c>
      <c r="N87" s="9">
        <f t="shared" si="40"/>
        <v>9.195006631191284E-2</v>
      </c>
      <c r="O87" s="9">
        <f t="shared" si="40"/>
        <v>9.195006631191284E-2</v>
      </c>
      <c r="P87" s="9">
        <f t="shared" si="40"/>
        <v>9.195006631191284E-2</v>
      </c>
      <c r="Q87" s="9">
        <f t="shared" si="40"/>
        <v>9.195006631191284E-2</v>
      </c>
      <c r="R87" s="9">
        <f t="shared" si="40"/>
        <v>9.195006631191284E-2</v>
      </c>
      <c r="S87" s="9">
        <f t="shared" si="40"/>
        <v>9.195006631191284E-2</v>
      </c>
      <c r="T87" s="9">
        <f t="shared" si="40"/>
        <v>9.195006631191284E-2</v>
      </c>
      <c r="U87" s="9">
        <f t="shared" si="40"/>
        <v>9.195006631191284E-2</v>
      </c>
      <c r="V87" s="9">
        <f t="shared" si="40"/>
        <v>9.195006631191284E-2</v>
      </c>
      <c r="W87" s="9">
        <f t="shared" si="40"/>
        <v>9.195006631191284E-2</v>
      </c>
      <c r="X87" s="9">
        <f t="shared" si="40"/>
        <v>9.195006631191284E-2</v>
      </c>
      <c r="Y87" s="9">
        <f t="shared" si="40"/>
        <v>9.195006631191284E-2</v>
      </c>
      <c r="Z87" s="9">
        <f t="shared" si="40"/>
        <v>9.195006631191284E-2</v>
      </c>
      <c r="AA87" s="9">
        <f t="shared" si="40"/>
        <v>9.195006631191284E-2</v>
      </c>
      <c r="AB87" s="9">
        <f t="shared" si="40"/>
        <v>9.195006631191284E-2</v>
      </c>
      <c r="AC87" s="9">
        <f t="shared" si="40"/>
        <v>9.195006631191284E-2</v>
      </c>
      <c r="AD87" s="9">
        <f t="shared" si="40"/>
        <v>9.195006631191284E-2</v>
      </c>
      <c r="AE87" s="9">
        <f t="shared" si="40"/>
        <v>9.195006631191284E-2</v>
      </c>
      <c r="AF87" s="9">
        <f t="shared" si="40"/>
        <v>9.195006631191284E-2</v>
      </c>
      <c r="AG87" s="9">
        <f t="shared" si="40"/>
        <v>9.195006631191284E-2</v>
      </c>
      <c r="AH87" s="9">
        <f t="shared" si="40"/>
        <v>9.195006631191284E-2</v>
      </c>
      <c r="AI87" s="9">
        <f t="shared" si="40"/>
        <v>9.195006631191284E-2</v>
      </c>
      <c r="AJ87" s="9">
        <f t="shared" si="40"/>
        <v>9.195006631191284E-2</v>
      </c>
      <c r="AK87" s="9">
        <f t="shared" si="40"/>
        <v>9.195006631191284E-2</v>
      </c>
      <c r="AL87" s="9">
        <f t="shared" si="40"/>
        <v>9.195006631191284E-2</v>
      </c>
      <c r="AM87" s="9">
        <f t="shared" si="40"/>
        <v>9.195006631191284E-2</v>
      </c>
      <c r="AN87" s="9">
        <f t="shared" si="40"/>
        <v>9.195006631191284E-2</v>
      </c>
      <c r="AO87" s="9">
        <f t="shared" si="40"/>
        <v>9.195006631191284E-2</v>
      </c>
      <c r="AP87" s="9">
        <f t="shared" si="40"/>
        <v>9.195006631191284E-2</v>
      </c>
      <c r="AQ87" s="9">
        <f t="shared" si="40"/>
        <v>9.195006631191284E-2</v>
      </c>
      <c r="AR87" s="9">
        <f t="shared" si="40"/>
        <v>9.195006631191284E-2</v>
      </c>
      <c r="AS87" s="9">
        <f t="shared" si="40"/>
        <v>9.195006631191284E-2</v>
      </c>
      <c r="AT87" s="9">
        <f t="shared" si="40"/>
        <v>9.195006631191284E-2</v>
      </c>
      <c r="AU87" s="9">
        <f t="shared" si="40"/>
        <v>9.195006631191284E-2</v>
      </c>
      <c r="AV87" s="9">
        <f t="shared" si="40"/>
        <v>9.195006631191284E-2</v>
      </c>
      <c r="AW87" s="9">
        <f t="shared" si="40"/>
        <v>9.195006631191284E-2</v>
      </c>
      <c r="AX87" s="9">
        <f t="shared" si="40"/>
        <v>9.195006631191284E-2</v>
      </c>
      <c r="AY87" s="9">
        <f t="shared" si="40"/>
        <v>9.195006631191284E-2</v>
      </c>
      <c r="AZ87" s="9">
        <f t="shared" si="40"/>
        <v>9.195006631191284E-2</v>
      </c>
      <c r="BA87" s="9">
        <f t="shared" si="40"/>
        <v>9.195006631191284E-2</v>
      </c>
      <c r="BB87" s="9">
        <f t="shared" si="40"/>
        <v>9.195006631191284E-2</v>
      </c>
      <c r="BC87" s="9">
        <f t="shared" si="40"/>
        <v>9.195006631191284E-2</v>
      </c>
      <c r="BD87" s="9">
        <f t="shared" si="40"/>
        <v>9.195006631191284E-2</v>
      </c>
      <c r="BE87" s="9">
        <f t="shared" si="40"/>
        <v>9.195006631191284E-2</v>
      </c>
      <c r="BF87" s="9">
        <f t="shared" si="40"/>
        <v>9.195006631191284E-2</v>
      </c>
      <c r="BG87" s="9">
        <f t="shared" si="40"/>
        <v>9.195006631191284E-2</v>
      </c>
      <c r="BH87" s="9">
        <f t="shared" si="40"/>
        <v>9.195006631191284E-2</v>
      </c>
      <c r="BI87" s="9">
        <f t="shared" si="40"/>
        <v>9.195006631191284E-2</v>
      </c>
      <c r="BJ87" s="9">
        <f t="shared" si="40"/>
        <v>9.195006631191284E-2</v>
      </c>
      <c r="BK87" s="9">
        <f t="shared" si="40"/>
        <v>9.195006631191284E-2</v>
      </c>
      <c r="BL87" s="9">
        <f t="shared" si="40"/>
        <v>9.195006631191284E-2</v>
      </c>
      <c r="BM87" s="9">
        <f t="shared" si="40"/>
        <v>9.195006631191284E-2</v>
      </c>
      <c r="BN87" s="9">
        <f t="shared" si="40"/>
        <v>9.195006631191284E-2</v>
      </c>
      <c r="BO87" s="9">
        <f t="shared" si="40"/>
        <v>9.195006631191284E-2</v>
      </c>
      <c r="BP87" s="9">
        <f t="shared" si="40"/>
        <v>3.8074044994747136</v>
      </c>
      <c r="BQ87" s="9">
        <f t="shared" si="40"/>
        <v>0</v>
      </c>
    </row>
    <row r="88" spans="1:69" x14ac:dyDescent="0.25">
      <c r="A88" s="25">
        <f t="shared" si="26"/>
        <v>60</v>
      </c>
      <c r="B88" s="29">
        <f>'Amort Alloc'!F80</f>
        <v>3.4529953114564971E-2</v>
      </c>
      <c r="D88" s="27">
        <f t="shared" si="23"/>
        <v>3.8176294300747782</v>
      </c>
      <c r="E88" s="13">
        <f t="shared" si="24"/>
        <v>9.5242219021505412E-2</v>
      </c>
      <c r="F88" s="14">
        <f>'Rates Extrap'!K72</f>
        <v>2.494799999999996E-2</v>
      </c>
      <c r="G88" s="28">
        <v>1</v>
      </c>
      <c r="H88" s="13">
        <f t="shared" si="25"/>
        <v>3.8176294300747777</v>
      </c>
      <c r="J88" s="9">
        <f t="shared" si="30"/>
        <v>9.5242219021505412E-2</v>
      </c>
      <c r="K88" s="9">
        <f t="shared" si="40"/>
        <v>9.5242219021505412E-2</v>
      </c>
      <c r="L88" s="9">
        <f t="shared" si="40"/>
        <v>9.5242219021505412E-2</v>
      </c>
      <c r="M88" s="9">
        <f t="shared" si="40"/>
        <v>9.5242219021505412E-2</v>
      </c>
      <c r="N88" s="9">
        <f t="shared" si="40"/>
        <v>9.5242219021505412E-2</v>
      </c>
      <c r="O88" s="9">
        <f t="shared" si="40"/>
        <v>9.5242219021505412E-2</v>
      </c>
      <c r="P88" s="9">
        <f t="shared" si="40"/>
        <v>9.5242219021505412E-2</v>
      </c>
      <c r="Q88" s="9">
        <f t="shared" si="40"/>
        <v>9.5242219021505412E-2</v>
      </c>
      <c r="R88" s="9">
        <f t="shared" si="40"/>
        <v>9.5242219021505412E-2</v>
      </c>
      <c r="S88" s="9">
        <f t="shared" si="40"/>
        <v>9.5242219021505412E-2</v>
      </c>
      <c r="T88" s="9">
        <f t="shared" si="40"/>
        <v>9.5242219021505412E-2</v>
      </c>
      <c r="U88" s="9">
        <f t="shared" si="40"/>
        <v>9.5242219021505412E-2</v>
      </c>
      <c r="V88" s="9">
        <f t="shared" si="40"/>
        <v>9.5242219021505412E-2</v>
      </c>
      <c r="W88" s="9">
        <f t="shared" si="40"/>
        <v>9.5242219021505412E-2</v>
      </c>
      <c r="X88" s="9">
        <f t="shared" si="40"/>
        <v>9.5242219021505412E-2</v>
      </c>
      <c r="Y88" s="9">
        <f t="shared" si="40"/>
        <v>9.5242219021505412E-2</v>
      </c>
      <c r="Z88" s="9">
        <f t="shared" si="40"/>
        <v>9.5242219021505412E-2</v>
      </c>
      <c r="AA88" s="9">
        <f t="shared" si="40"/>
        <v>9.5242219021505412E-2</v>
      </c>
      <c r="AB88" s="9">
        <f t="shared" si="40"/>
        <v>9.5242219021505412E-2</v>
      </c>
      <c r="AC88" s="9">
        <f t="shared" si="40"/>
        <v>9.5242219021505412E-2</v>
      </c>
      <c r="AD88" s="9">
        <f t="shared" si="40"/>
        <v>9.5242219021505412E-2</v>
      </c>
      <c r="AE88" s="9">
        <f t="shared" si="40"/>
        <v>9.5242219021505412E-2</v>
      </c>
      <c r="AF88" s="9">
        <f t="shared" si="40"/>
        <v>9.5242219021505412E-2</v>
      </c>
      <c r="AG88" s="9">
        <f t="shared" si="40"/>
        <v>9.5242219021505412E-2</v>
      </c>
      <c r="AH88" s="9">
        <f t="shared" si="40"/>
        <v>9.5242219021505412E-2</v>
      </c>
      <c r="AI88" s="9">
        <f t="shared" si="40"/>
        <v>9.5242219021505412E-2</v>
      </c>
      <c r="AJ88" s="9">
        <f t="shared" si="40"/>
        <v>9.5242219021505412E-2</v>
      </c>
      <c r="AK88" s="9">
        <f t="shared" si="40"/>
        <v>9.5242219021505412E-2</v>
      </c>
      <c r="AL88" s="9">
        <f t="shared" si="40"/>
        <v>9.5242219021505412E-2</v>
      </c>
      <c r="AM88" s="9">
        <f t="shared" si="40"/>
        <v>9.5242219021505412E-2</v>
      </c>
      <c r="AN88" s="9">
        <f t="shared" si="40"/>
        <v>9.5242219021505412E-2</v>
      </c>
      <c r="AO88" s="9">
        <f t="shared" si="40"/>
        <v>9.5242219021505412E-2</v>
      </c>
      <c r="AP88" s="9">
        <f t="shared" si="40"/>
        <v>9.5242219021505412E-2</v>
      </c>
      <c r="AQ88" s="9">
        <f t="shared" si="40"/>
        <v>9.5242219021505412E-2</v>
      </c>
      <c r="AR88" s="9">
        <f t="shared" si="40"/>
        <v>9.5242219021505412E-2</v>
      </c>
      <c r="AS88" s="9">
        <f t="shared" si="40"/>
        <v>9.5242219021505412E-2</v>
      </c>
      <c r="AT88" s="9">
        <f t="shared" si="40"/>
        <v>9.5242219021505412E-2</v>
      </c>
      <c r="AU88" s="9">
        <f t="shared" si="40"/>
        <v>9.5242219021505412E-2</v>
      </c>
      <c r="AV88" s="9">
        <f t="shared" si="40"/>
        <v>9.5242219021505412E-2</v>
      </c>
      <c r="AW88" s="9">
        <f t="shared" si="40"/>
        <v>9.5242219021505412E-2</v>
      </c>
      <c r="AX88" s="9">
        <f t="shared" si="40"/>
        <v>9.5242219021505412E-2</v>
      </c>
      <c r="AY88" s="9">
        <f t="shared" si="40"/>
        <v>9.5242219021505412E-2</v>
      </c>
      <c r="AZ88" s="9">
        <f t="shared" si="40"/>
        <v>9.5242219021505412E-2</v>
      </c>
      <c r="BA88" s="9">
        <f t="shared" si="40"/>
        <v>9.5242219021505412E-2</v>
      </c>
      <c r="BB88" s="9">
        <f t="shared" si="40"/>
        <v>9.5242219021505412E-2</v>
      </c>
      <c r="BC88" s="9">
        <f t="shared" si="40"/>
        <v>9.5242219021505412E-2</v>
      </c>
      <c r="BD88" s="9">
        <f t="shared" si="40"/>
        <v>9.5242219021505412E-2</v>
      </c>
      <c r="BE88" s="9">
        <f t="shared" si="40"/>
        <v>9.5242219021505412E-2</v>
      </c>
      <c r="BF88" s="9">
        <f t="shared" si="40"/>
        <v>9.5242219021505412E-2</v>
      </c>
      <c r="BG88" s="9">
        <f t="shared" si="40"/>
        <v>9.5242219021505412E-2</v>
      </c>
      <c r="BH88" s="9">
        <f t="shared" si="40"/>
        <v>9.5242219021505412E-2</v>
      </c>
      <c r="BI88" s="9">
        <f t="shared" si="40"/>
        <v>9.5242219021505412E-2</v>
      </c>
      <c r="BJ88" s="9">
        <f t="shared" si="40"/>
        <v>9.5242219021505412E-2</v>
      </c>
      <c r="BK88" s="9">
        <f t="shared" si="40"/>
        <v>9.5242219021505412E-2</v>
      </c>
      <c r="BL88" s="9">
        <f t="shared" si="40"/>
        <v>9.5242219021505412E-2</v>
      </c>
      <c r="BM88" s="9">
        <f t="shared" si="40"/>
        <v>9.5242219021505412E-2</v>
      </c>
      <c r="BN88" s="9">
        <f t="shared" si="40"/>
        <v>9.5242219021505412E-2</v>
      </c>
      <c r="BO88" s="9">
        <f t="shared" si="40"/>
        <v>9.5242219021505412E-2</v>
      </c>
      <c r="BP88" s="9">
        <f t="shared" si="40"/>
        <v>9.5242219021505412E-2</v>
      </c>
      <c r="BQ88" s="9">
        <f t="shared" si="40"/>
        <v>3.9128716490962834</v>
      </c>
    </row>
    <row r="89" spans="1:69" x14ac:dyDescent="0.25">
      <c r="A89" s="25"/>
      <c r="B89" s="29"/>
      <c r="D89" s="27"/>
      <c r="E89" s="13"/>
      <c r="F89" s="14"/>
      <c r="G89" s="28"/>
      <c r="H89" s="13"/>
    </row>
    <row r="90" spans="1:69" x14ac:dyDescent="0.25">
      <c r="C90" s="29"/>
      <c r="D90" s="13"/>
      <c r="E90" s="13"/>
      <c r="F90" s="13"/>
      <c r="G90" s="13" t="s">
        <v>289</v>
      </c>
      <c r="H90" s="33">
        <f>IRR(I90:BQ90)</f>
        <v>2.1536427794564217E-2</v>
      </c>
      <c r="I90" s="9">
        <f>-H28</f>
        <v>-110.55993668478101</v>
      </c>
      <c r="J90" s="9">
        <f>SUM(J29:J88)</f>
        <v>2.2497424552218157</v>
      </c>
      <c r="K90" s="9">
        <f t="shared" ref="K90:BQ90" si="41">SUM(K29:K88)</f>
        <v>2.2497424552218157</v>
      </c>
      <c r="L90" s="9">
        <f t="shared" si="41"/>
        <v>2.2497424552218157</v>
      </c>
      <c r="M90" s="9">
        <f t="shared" si="41"/>
        <v>2.2497424552218157</v>
      </c>
      <c r="N90" s="9">
        <f t="shared" si="41"/>
        <v>2.2497424552218157</v>
      </c>
      <c r="O90" s="9">
        <f t="shared" si="41"/>
        <v>3.1319584357921619</v>
      </c>
      <c r="P90" s="9">
        <f t="shared" si="41"/>
        <v>3.1521752972029184</v>
      </c>
      <c r="Q90" s="9">
        <f t="shared" si="41"/>
        <v>3.1717842059371315</v>
      </c>
      <c r="R90" s="9">
        <f t="shared" si="41"/>
        <v>3.1905240752481157</v>
      </c>
      <c r="S90" s="9">
        <f t="shared" si="41"/>
        <v>3.2085275105398048</v>
      </c>
      <c r="T90" s="9">
        <f t="shared" si="41"/>
        <v>3.226070237041935</v>
      </c>
      <c r="U90" s="9">
        <f t="shared" si="41"/>
        <v>3.2430890515904003</v>
      </c>
      <c r="V90" s="9">
        <f t="shared" si="41"/>
        <v>3.2596166201383183</v>
      </c>
      <c r="W90" s="9">
        <f t="shared" si="41"/>
        <v>3.2756898570390098</v>
      </c>
      <c r="X90" s="9">
        <f t="shared" si="41"/>
        <v>3.2913370379567968</v>
      </c>
      <c r="Y90" s="9">
        <f t="shared" si="41"/>
        <v>3.3067117742289684</v>
      </c>
      <c r="Z90" s="9">
        <f t="shared" si="41"/>
        <v>3.3218011341334814</v>
      </c>
      <c r="AA90" s="9">
        <f t="shared" si="41"/>
        <v>3.336620598155783</v>
      </c>
      <c r="AB90" s="9">
        <f t="shared" si="41"/>
        <v>3.3513784729421618</v>
      </c>
      <c r="AC90" s="9">
        <f t="shared" si="41"/>
        <v>3.3660601638649932</v>
      </c>
      <c r="AD90" s="9">
        <f t="shared" si="41"/>
        <v>3.3806348426340045</v>
      </c>
      <c r="AE90" s="9">
        <f t="shared" si="41"/>
        <v>3.3950537142175823</v>
      </c>
      <c r="AF90" s="9">
        <f t="shared" si="41"/>
        <v>3.4092645061111635</v>
      </c>
      <c r="AG90" s="9">
        <f t="shared" si="41"/>
        <v>3.423295239264593</v>
      </c>
      <c r="AH90" s="9">
        <f t="shared" si="41"/>
        <v>3.4371080119462749</v>
      </c>
      <c r="AI90" s="9">
        <f t="shared" si="41"/>
        <v>3.4508929376872044</v>
      </c>
      <c r="AJ90" s="9">
        <f t="shared" si="41"/>
        <v>3.4647837467840126</v>
      </c>
      <c r="AK90" s="9">
        <f t="shared" si="41"/>
        <v>3.4787009805952427</v>
      </c>
      <c r="AL90" s="9">
        <f t="shared" si="41"/>
        <v>3.4927894194633766</v>
      </c>
      <c r="AM90" s="9">
        <f t="shared" si="41"/>
        <v>3.5070281969728341</v>
      </c>
      <c r="AN90" s="9">
        <f t="shared" si="41"/>
        <v>3.5214961318659461</v>
      </c>
      <c r="AO90" s="9">
        <f t="shared" si="41"/>
        <v>3.5360142782075763</v>
      </c>
      <c r="AP90" s="9">
        <f t="shared" si="41"/>
        <v>3.5505744562516068</v>
      </c>
      <c r="AQ90" s="9">
        <f t="shared" si="41"/>
        <v>3.5651679983935032</v>
      </c>
      <c r="AR90" s="9">
        <f t="shared" si="41"/>
        <v>3.5797857285240151</v>
      </c>
      <c r="AS90" s="9">
        <f t="shared" si="41"/>
        <v>3.5944179406162697</v>
      </c>
      <c r="AT90" s="9">
        <f t="shared" si="41"/>
        <v>3.6090543765197434</v>
      </c>
      <c r="AU90" s="9">
        <f t="shared" si="41"/>
        <v>3.623684202933664</v>
      </c>
      <c r="AV90" s="9">
        <f t="shared" si="41"/>
        <v>3.6382959875314582</v>
      </c>
      <c r="AW90" s="9">
        <f t="shared" si="41"/>
        <v>3.6528776742069993</v>
      </c>
      <c r="AX90" s="9">
        <f t="shared" si="41"/>
        <v>3.6674165574124795</v>
      </c>
      <c r="AY90" s="9">
        <f t="shared" si="41"/>
        <v>3.6818992555564907</v>
      </c>
      <c r="AZ90" s="9">
        <f t="shared" si="41"/>
        <v>3.6963116834302165</v>
      </c>
      <c r="BA90" s="9">
        <f t="shared" si="41"/>
        <v>3.710639023628334</v>
      </c>
      <c r="BB90" s="9">
        <f t="shared" si="41"/>
        <v>3.7248656969300966</v>
      </c>
      <c r="BC90" s="9">
        <f t="shared" si="41"/>
        <v>3.738975331605189</v>
      </c>
      <c r="BD90" s="9">
        <f t="shared" si="41"/>
        <v>3.7529507316074482</v>
      </c>
      <c r="BE90" s="9">
        <f t="shared" si="41"/>
        <v>3.7667738436186542</v>
      </c>
      <c r="BF90" s="9">
        <f t="shared" si="41"/>
        <v>3.7804257229030456</v>
      </c>
      <c r="BG90" s="9">
        <f t="shared" si="41"/>
        <v>3.7938864979321871</v>
      </c>
      <c r="BH90" s="9">
        <f t="shared" si="41"/>
        <v>3.8071353337383314</v>
      </c>
      <c r="BI90" s="9">
        <f t="shared" si="41"/>
        <v>3.8201503939530954</v>
      </c>
      <c r="BJ90" s="9">
        <f t="shared" si="41"/>
        <v>3.8329088014868806</v>
      </c>
      <c r="BK90" s="9">
        <f t="shared" si="41"/>
        <v>3.8453865978029413</v>
      </c>
      <c r="BL90" s="9">
        <f t="shared" si="41"/>
        <v>3.8575587007386098</v>
      </c>
      <c r="BM90" s="9">
        <f t="shared" si="41"/>
        <v>3.8693988608244969</v>
      </c>
      <c r="BN90" s="9">
        <f t="shared" si="41"/>
        <v>3.8808796160510188</v>
      </c>
      <c r="BO90" s="9">
        <f t="shared" si="41"/>
        <v>3.8919722450298475</v>
      </c>
      <c r="BP90" s="9">
        <f t="shared" si="41"/>
        <v>3.9026467184962188</v>
      </c>
      <c r="BQ90" s="9">
        <f t="shared" si="41"/>
        <v>3.9128716490962834</v>
      </c>
    </row>
    <row r="91" spans="1:69" x14ac:dyDescent="0.25">
      <c r="G91" s="13" t="s">
        <v>242</v>
      </c>
      <c r="I91" s="9">
        <f>SUM(J91:BQ91)</f>
        <v>95.768093695709013</v>
      </c>
      <c r="J91" s="9">
        <f>J90-J92</f>
        <v>2.2497424552218157</v>
      </c>
      <c r="K91" s="9">
        <f t="shared" ref="K91:BQ91" si="42">K90-K92</f>
        <v>2.2497424552218157</v>
      </c>
      <c r="L91" s="9">
        <f t="shared" si="42"/>
        <v>2.2497424552218157</v>
      </c>
      <c r="M91" s="9">
        <f t="shared" si="42"/>
        <v>2.2497424552218157</v>
      </c>
      <c r="N91" s="9">
        <f t="shared" si="42"/>
        <v>2.2497424552218157</v>
      </c>
      <c r="O91" s="9">
        <f t="shared" si="42"/>
        <v>2.2497424552218157</v>
      </c>
      <c r="P91" s="9">
        <f t="shared" si="42"/>
        <v>2.2456983771668813</v>
      </c>
      <c r="Q91" s="9">
        <f t="shared" si="42"/>
        <v>2.2403791706001099</v>
      </c>
      <c r="R91" s="9">
        <f t="shared" si="42"/>
        <v>2.2335054014393227</v>
      </c>
      <c r="S91" s="9">
        <f t="shared" si="42"/>
        <v>2.225190823201272</v>
      </c>
      <c r="T91" s="9">
        <f t="shared" si="42"/>
        <v>2.2156917908015821</v>
      </c>
      <c r="U91" s="9">
        <f t="shared" si="42"/>
        <v>2.2049251980784446</v>
      </c>
      <c r="V91" s="9">
        <f t="shared" si="42"/>
        <v>2.1929032606547763</v>
      </c>
      <c r="W91" s="9">
        <f t="shared" si="42"/>
        <v>2.1796418801696769</v>
      </c>
      <c r="X91" s="9">
        <f t="shared" si="42"/>
        <v>2.1651477417235565</v>
      </c>
      <c r="Y91" s="9">
        <f t="shared" si="42"/>
        <v>2.1495522723493186</v>
      </c>
      <c r="Z91" s="9">
        <f t="shared" si="42"/>
        <v>2.1328197459521392</v>
      </c>
      <c r="AA91" s="9">
        <f t="shared" si="42"/>
        <v>2.1149422217994447</v>
      </c>
      <c r="AB91" s="9">
        <f t="shared" si="42"/>
        <v>2.0961039412360294</v>
      </c>
      <c r="AC91" s="9">
        <f t="shared" si="42"/>
        <v>2.0762655825369456</v>
      </c>
      <c r="AD91" s="9">
        <f t="shared" si="42"/>
        <v>2.0553709103194318</v>
      </c>
      <c r="AE91" s="9">
        <f t="shared" si="42"/>
        <v>2.0333450237643635</v>
      </c>
      <c r="AF91" s="9">
        <f t="shared" si="42"/>
        <v>2.0101088266704696</v>
      </c>
      <c r="AG91" s="9">
        <f t="shared" si="42"/>
        <v>1.985662778639282</v>
      </c>
      <c r="AH91" s="9">
        <f t="shared" si="42"/>
        <v>1.9599406586537735</v>
      </c>
      <c r="AI91" s="9">
        <f t="shared" si="42"/>
        <v>1.9331034821791548</v>
      </c>
      <c r="AJ91" s="9">
        <f t="shared" si="42"/>
        <v>1.9052550812494933</v>
      </c>
      <c r="AK91" s="9">
        <f t="shared" si="42"/>
        <v>1.8762852767585243</v>
      </c>
      <c r="AL91" s="9">
        <f t="shared" si="42"/>
        <v>1.8463072837711469</v>
      </c>
      <c r="AM91" s="9">
        <f t="shared" si="42"/>
        <v>1.8152678025490772</v>
      </c>
      <c r="AN91" s="9">
        <f t="shared" si="42"/>
        <v>1.7832123265955351</v>
      </c>
      <c r="AO91" s="9">
        <f t="shared" si="42"/>
        <v>1.7499276682922178</v>
      </c>
      <c r="AP91" s="9">
        <f t="shared" si="42"/>
        <v>1.7153704645635754</v>
      </c>
      <c r="AQ91" s="9">
        <f t="shared" si="42"/>
        <v>1.6794958969340579</v>
      </c>
      <c r="AR91" s="9">
        <f t="shared" si="42"/>
        <v>1.6422576442744368</v>
      </c>
      <c r="AS91" s="9">
        <f t="shared" si="42"/>
        <v>1.6036078340498259</v>
      </c>
      <c r="AT91" s="9">
        <f t="shared" si="42"/>
        <v>1.5634969920227255</v>
      </c>
      <c r="AU91" s="9">
        <f t="shared" si="42"/>
        <v>1.5218739903629799</v>
      </c>
      <c r="AV91" s="9">
        <f t="shared" si="42"/>
        <v>1.4786859941150778</v>
      </c>
      <c r="AW91" s="9">
        <f t="shared" si="42"/>
        <v>1.4338784059716745</v>
      </c>
      <c r="AX91" s="9">
        <f t="shared" si="42"/>
        <v>1.3873948093006812</v>
      </c>
      <c r="AY91" s="9">
        <f t="shared" si="42"/>
        <v>1.3391769093716133</v>
      </c>
      <c r="AZ91" s="9">
        <f t="shared" si="42"/>
        <v>1.2891644727252585</v>
      </c>
      <c r="BA91" s="9">
        <f t="shared" si="42"/>
        <v>1.2372952646289876</v>
      </c>
      <c r="BB91" s="9">
        <f t="shared" si="42"/>
        <v>1.1835049845582701</v>
      </c>
      <c r="BC91" s="9">
        <f t="shared" si="42"/>
        <v>1.1277271996431333</v>
      </c>
      <c r="BD91" s="9">
        <f t="shared" si="42"/>
        <v>1.0698932760164377</v>
      </c>
      <c r="BE91" s="9">
        <f t="shared" si="42"/>
        <v>1.0099323079988904</v>
      </c>
      <c r="BF91" s="9">
        <f t="shared" si="42"/>
        <v>0.94777104505373622</v>
      </c>
      <c r="BG91" s="9">
        <f t="shared" si="42"/>
        <v>0.88333381644202014</v>
      </c>
      <c r="BH91" s="9">
        <f t="shared" si="42"/>
        <v>0.81654245350718346</v>
      </c>
      <c r="BI91" s="9">
        <f t="shared" si="42"/>
        <v>0.74731620951559297</v>
      </c>
      <c r="BJ91" s="9">
        <f t="shared" si="42"/>
        <v>0.67557167697734632</v>
      </c>
      <c r="BK91" s="9">
        <f t="shared" si="42"/>
        <v>0.60122270236939634</v>
      </c>
      <c r="BL91" s="9">
        <f t="shared" si="42"/>
        <v>0.52418029818064049</v>
      </c>
      <c r="BM91" s="9">
        <f t="shared" si="42"/>
        <v>0.44435255219618242</v>
      </c>
      <c r="BN91" s="9">
        <f t="shared" si="42"/>
        <v>0.36164453393542617</v>
      </c>
      <c r="BO91" s="9">
        <f t="shared" si="42"/>
        <v>0.27595819815607525</v>
      </c>
      <c r="BP91" s="9">
        <f t="shared" si="42"/>
        <v>0.18719228533341825</v>
      </c>
      <c r="BQ91" s="9">
        <f t="shared" si="42"/>
        <v>9.5242219021505203E-2</v>
      </c>
    </row>
    <row r="92" spans="1:69" x14ac:dyDescent="0.25">
      <c r="G92" s="80" t="s">
        <v>237</v>
      </c>
      <c r="J92" s="9">
        <f>$D29</f>
        <v>0</v>
      </c>
      <c r="K92" s="9">
        <f>$D30</f>
        <v>0</v>
      </c>
      <c r="L92" s="9">
        <f>$D31</f>
        <v>0</v>
      </c>
      <c r="M92" s="9">
        <f>$D32</f>
        <v>0</v>
      </c>
      <c r="N92" s="9">
        <f>$D33</f>
        <v>0</v>
      </c>
      <c r="O92" s="9">
        <f>$D34</f>
        <v>0.88221598057034634</v>
      </c>
      <c r="P92" s="9">
        <f>$D35</f>
        <v>0.90647692003603719</v>
      </c>
      <c r="Q92" s="9">
        <f>$D36</f>
        <v>0.93140503533702146</v>
      </c>
      <c r="R92" s="9">
        <f>$D37</f>
        <v>0.95701867380879291</v>
      </c>
      <c r="S92" s="9">
        <f>$D38</f>
        <v>0.98333668733853263</v>
      </c>
      <c r="T92" s="9">
        <f>$D39</f>
        <v>1.0103784462403531</v>
      </c>
      <c r="U92" s="9">
        <f>$D40</f>
        <v>1.0381638535119557</v>
      </c>
      <c r="V92" s="9">
        <f>$D41</f>
        <v>1.0667133594835421</v>
      </c>
      <c r="W92" s="9">
        <f>$D42</f>
        <v>1.0960479768693328</v>
      </c>
      <c r="X92" s="9">
        <f>$D43</f>
        <v>1.12618929623324</v>
      </c>
      <c r="Y92" s="9">
        <f>$D44</f>
        <v>1.1571595018796499</v>
      </c>
      <c r="Z92" s="9">
        <f>$D45</f>
        <v>1.1889813881813422</v>
      </c>
      <c r="AA92" s="9">
        <f>$D46</f>
        <v>1.2216783763563384</v>
      </c>
      <c r="AB92" s="9">
        <f>$D47</f>
        <v>1.2552745317061325</v>
      </c>
      <c r="AC92" s="9">
        <f>$D48</f>
        <v>1.2897945813280476</v>
      </c>
      <c r="AD92" s="9">
        <f>$D49</f>
        <v>1.3252639323145727</v>
      </c>
      <c r="AE92" s="9">
        <f>$D50</f>
        <v>1.361708690453219</v>
      </c>
      <c r="AF92" s="9">
        <f>$D51</f>
        <v>1.3991556794406939</v>
      </c>
      <c r="AG92" s="9">
        <f>$D52</f>
        <v>1.437632460625311</v>
      </c>
      <c r="AH92" s="9">
        <f>$D53</f>
        <v>1.4771673532925014</v>
      </c>
      <c r="AI92" s="9">
        <f>$D54</f>
        <v>1.5177894555080496</v>
      </c>
      <c r="AJ92" s="9">
        <f>$D55</f>
        <v>1.5595286655345193</v>
      </c>
      <c r="AK92" s="9">
        <f>$D56</f>
        <v>1.6024157038367184</v>
      </c>
      <c r="AL92" s="9">
        <f>$D57</f>
        <v>1.6464821356922297</v>
      </c>
      <c r="AM92" s="9">
        <f>$D58</f>
        <v>1.6917603944237569</v>
      </c>
      <c r="AN92" s="9">
        <f>$D59</f>
        <v>1.738283805270411</v>
      </c>
      <c r="AO92" s="9">
        <f>$D60</f>
        <v>1.7860866099153585</v>
      </c>
      <c r="AP92" s="9">
        <f>$D61</f>
        <v>1.8352039916880314</v>
      </c>
      <c r="AQ92" s="9">
        <f>$D62</f>
        <v>1.8856721014594453</v>
      </c>
      <c r="AR92" s="9">
        <f>$D63</f>
        <v>1.9375280842495783</v>
      </c>
      <c r="AS92" s="9">
        <f>$D64</f>
        <v>1.9908101065664439</v>
      </c>
      <c r="AT92" s="9">
        <f>$D65</f>
        <v>2.0455573844970178</v>
      </c>
      <c r="AU92" s="9">
        <f>$D66</f>
        <v>2.1018102125706841</v>
      </c>
      <c r="AV92" s="9">
        <f>$D67</f>
        <v>2.1596099934163804</v>
      </c>
      <c r="AW92" s="9">
        <f>$D68</f>
        <v>2.2189992682353248</v>
      </c>
      <c r="AX92" s="9">
        <f>$D69</f>
        <v>2.2800217481117984</v>
      </c>
      <c r="AY92" s="9">
        <f>$D70</f>
        <v>2.3427223461848774</v>
      </c>
      <c r="AZ92" s="9">
        <f>$D71</f>
        <v>2.4071472107049581</v>
      </c>
      <c r="BA92" s="9">
        <f>$D72</f>
        <v>2.4733437589993463</v>
      </c>
      <c r="BB92" s="9">
        <f>$D73</f>
        <v>2.5413607123718265</v>
      </c>
      <c r="BC92" s="9">
        <f>$D74</f>
        <v>2.6112481319620557</v>
      </c>
      <c r="BD92" s="9">
        <f>$D75</f>
        <v>2.6830574555910105</v>
      </c>
      <c r="BE92" s="9">
        <f>$D76</f>
        <v>2.7568415356197638</v>
      </c>
      <c r="BF92" s="9">
        <f>$D77</f>
        <v>2.8326546778493094</v>
      </c>
      <c r="BG92" s="9">
        <f>$D78</f>
        <v>2.910552681490167</v>
      </c>
      <c r="BH92" s="9">
        <f>$D79</f>
        <v>2.9905928802311479</v>
      </c>
      <c r="BI92" s="9">
        <f>$D80</f>
        <v>3.0728341844375024</v>
      </c>
      <c r="BJ92" s="9">
        <f>$D81</f>
        <v>3.1573371245095343</v>
      </c>
      <c r="BK92" s="9">
        <f>$D82</f>
        <v>3.244163895433545</v>
      </c>
      <c r="BL92" s="9">
        <f>$D83</f>
        <v>3.3333784025579694</v>
      </c>
      <c r="BM92" s="9">
        <f>$D84</f>
        <v>3.4250463086283145</v>
      </c>
      <c r="BN92" s="9">
        <f>$D85</f>
        <v>3.5192350821155927</v>
      </c>
      <c r="BO92" s="9">
        <f>$D86</f>
        <v>3.6160140468737723</v>
      </c>
      <c r="BP92" s="9">
        <f>$D87</f>
        <v>3.7154544331628006</v>
      </c>
      <c r="BQ92" s="9">
        <f>$D88</f>
        <v>3.8176294300747782</v>
      </c>
    </row>
    <row r="93" spans="1:69" x14ac:dyDescent="0.25">
      <c r="G93" s="13" t="s">
        <v>276</v>
      </c>
      <c r="I93" s="9">
        <f>-I90</f>
        <v>110.55993668478101</v>
      </c>
      <c r="J93" s="9">
        <f>I93-J92</f>
        <v>110.55993668478101</v>
      </c>
      <c r="K93" s="9">
        <f t="shared" ref="K93:BQ93" si="43">J93-K92</f>
        <v>110.55993668478101</v>
      </c>
      <c r="L93" s="9">
        <f t="shared" si="43"/>
        <v>110.55993668478101</v>
      </c>
      <c r="M93" s="9">
        <f t="shared" si="43"/>
        <v>110.55993668478101</v>
      </c>
      <c r="N93" s="9">
        <f t="shared" si="43"/>
        <v>110.55993668478101</v>
      </c>
      <c r="O93" s="9">
        <f t="shared" si="43"/>
        <v>109.67772070421066</v>
      </c>
      <c r="P93" s="9">
        <f t="shared" si="43"/>
        <v>108.77124378417462</v>
      </c>
      <c r="Q93" s="9">
        <f t="shared" si="43"/>
        <v>107.83983874883759</v>
      </c>
      <c r="R93" s="9">
        <f t="shared" si="43"/>
        <v>106.8828200750288</v>
      </c>
      <c r="S93" s="9">
        <f t="shared" si="43"/>
        <v>105.89948338769027</v>
      </c>
      <c r="T93" s="9">
        <f t="shared" si="43"/>
        <v>104.88910494144992</v>
      </c>
      <c r="U93" s="9">
        <f t="shared" si="43"/>
        <v>103.85094108793795</v>
      </c>
      <c r="V93" s="9">
        <f t="shared" si="43"/>
        <v>102.78422772845441</v>
      </c>
      <c r="W93" s="9">
        <f t="shared" si="43"/>
        <v>101.68817975158508</v>
      </c>
      <c r="X93" s="9">
        <f t="shared" si="43"/>
        <v>100.56199045535185</v>
      </c>
      <c r="Y93" s="9">
        <f t="shared" si="43"/>
        <v>99.404830953472199</v>
      </c>
      <c r="Z93" s="9">
        <f t="shared" si="43"/>
        <v>98.215849565290853</v>
      </c>
      <c r="AA93" s="9">
        <f t="shared" si="43"/>
        <v>96.994171188934516</v>
      </c>
      <c r="AB93" s="9">
        <f t="shared" si="43"/>
        <v>95.738896657228381</v>
      </c>
      <c r="AC93" s="9">
        <f t="shared" si="43"/>
        <v>94.449102075900328</v>
      </c>
      <c r="AD93" s="9">
        <f t="shared" si="43"/>
        <v>93.123838143585758</v>
      </c>
      <c r="AE93" s="9">
        <f t="shared" si="43"/>
        <v>91.762129453132545</v>
      </c>
      <c r="AF93" s="9">
        <f t="shared" si="43"/>
        <v>90.362973773691849</v>
      </c>
      <c r="AG93" s="9">
        <f t="shared" si="43"/>
        <v>88.925341313066539</v>
      </c>
      <c r="AH93" s="9">
        <f t="shared" si="43"/>
        <v>87.448173959774039</v>
      </c>
      <c r="AI93" s="9">
        <f t="shared" si="43"/>
        <v>85.930384504265987</v>
      </c>
      <c r="AJ93" s="9">
        <f t="shared" si="43"/>
        <v>84.370855838731472</v>
      </c>
      <c r="AK93" s="9">
        <f t="shared" si="43"/>
        <v>82.76844013489476</v>
      </c>
      <c r="AL93" s="9">
        <f t="shared" si="43"/>
        <v>81.121957999202536</v>
      </c>
      <c r="AM93" s="9">
        <f t="shared" si="43"/>
        <v>79.430197604778783</v>
      </c>
      <c r="AN93" s="9">
        <f t="shared" si="43"/>
        <v>77.69191379950837</v>
      </c>
      <c r="AO93" s="9">
        <f t="shared" si="43"/>
        <v>75.905827189593012</v>
      </c>
      <c r="AP93" s="9">
        <f t="shared" si="43"/>
        <v>74.070623197904979</v>
      </c>
      <c r="AQ93" s="9">
        <f t="shared" si="43"/>
        <v>72.184951096445531</v>
      </c>
      <c r="AR93" s="9">
        <f t="shared" si="43"/>
        <v>70.247423012195952</v>
      </c>
      <c r="AS93" s="9">
        <f t="shared" si="43"/>
        <v>68.25661290562951</v>
      </c>
      <c r="AT93" s="9">
        <f t="shared" si="43"/>
        <v>66.211055521132494</v>
      </c>
      <c r="AU93" s="9">
        <f t="shared" si="43"/>
        <v>64.10924530856181</v>
      </c>
      <c r="AV93" s="9">
        <f t="shared" si="43"/>
        <v>61.949635315145429</v>
      </c>
      <c r="AW93" s="9">
        <f t="shared" si="43"/>
        <v>59.730636046910107</v>
      </c>
      <c r="AX93" s="9">
        <f t="shared" si="43"/>
        <v>57.450614298798307</v>
      </c>
      <c r="AY93" s="9">
        <f t="shared" si="43"/>
        <v>55.107891952613429</v>
      </c>
      <c r="AZ93" s="9">
        <f t="shared" si="43"/>
        <v>52.700744741908473</v>
      </c>
      <c r="BA93" s="9">
        <f t="shared" si="43"/>
        <v>50.227400982909124</v>
      </c>
      <c r="BB93" s="9">
        <f t="shared" si="43"/>
        <v>47.686040270537298</v>
      </c>
      <c r="BC93" s="9">
        <f t="shared" si="43"/>
        <v>45.074792138575241</v>
      </c>
      <c r="BD93" s="9">
        <f t="shared" si="43"/>
        <v>42.391734682984229</v>
      </c>
      <c r="BE93" s="9">
        <f t="shared" si="43"/>
        <v>39.634893147364465</v>
      </c>
      <c r="BF93" s="9">
        <f t="shared" si="43"/>
        <v>36.802238469515153</v>
      </c>
      <c r="BG93" s="9">
        <f t="shared" si="43"/>
        <v>33.891685788024986</v>
      </c>
      <c r="BH93" s="9">
        <f t="shared" si="43"/>
        <v>30.901092907793839</v>
      </c>
      <c r="BI93" s="9">
        <f t="shared" si="43"/>
        <v>27.828258723356335</v>
      </c>
      <c r="BJ93" s="9">
        <f t="shared" si="43"/>
        <v>24.6709215988468</v>
      </c>
      <c r="BK93" s="9">
        <f t="shared" si="43"/>
        <v>21.426757703413255</v>
      </c>
      <c r="BL93" s="9">
        <f t="shared" si="43"/>
        <v>18.093379300855286</v>
      </c>
      <c r="BM93" s="9">
        <f t="shared" si="43"/>
        <v>14.668332992226972</v>
      </c>
      <c r="BN93" s="9">
        <f t="shared" si="43"/>
        <v>11.149097910111379</v>
      </c>
      <c r="BO93" s="9">
        <f t="shared" si="43"/>
        <v>7.5330838632376071</v>
      </c>
      <c r="BP93" s="9">
        <f t="shared" si="43"/>
        <v>3.8176294300748066</v>
      </c>
      <c r="BQ93" s="9">
        <f t="shared" si="43"/>
        <v>2.8421709430404007E-14</v>
      </c>
    </row>
    <row r="94" spans="1:69" x14ac:dyDescent="0.25">
      <c r="G94" s="13"/>
    </row>
    <row r="95" spans="1:69" x14ac:dyDescent="0.25">
      <c r="C95" s="19"/>
    </row>
    <row r="96" spans="1:69" x14ac:dyDescent="0.25">
      <c r="B96" s="16" t="s">
        <v>291</v>
      </c>
      <c r="C96" s="19"/>
      <c r="I96" s="13"/>
      <c r="J96" s="26">
        <f>1</f>
        <v>1</v>
      </c>
      <c r="K96" s="26">
        <f>J96+1</f>
        <v>2</v>
      </c>
      <c r="L96" s="26">
        <f t="shared" ref="L96" si="44">K96+1</f>
        <v>3</v>
      </c>
      <c r="M96" s="26">
        <f t="shared" ref="M96" si="45">L96+1</f>
        <v>4</v>
      </c>
      <c r="N96" s="26">
        <f t="shared" ref="N96" si="46">M96+1</f>
        <v>5</v>
      </c>
      <c r="O96" s="26">
        <f t="shared" ref="O96" si="47">N96+1</f>
        <v>6</v>
      </c>
      <c r="P96" s="26">
        <f t="shared" ref="P96" si="48">O96+1</f>
        <v>7</v>
      </c>
      <c r="Q96" s="26">
        <f t="shared" ref="Q96" si="49">P96+1</f>
        <v>8</v>
      </c>
      <c r="R96" s="26">
        <f t="shared" ref="R96" si="50">Q96+1</f>
        <v>9</v>
      </c>
      <c r="S96" s="26">
        <f t="shared" ref="S96" si="51">R96+1</f>
        <v>10</v>
      </c>
    </row>
    <row r="97" spans="1:49" x14ac:dyDescent="0.25">
      <c r="C97" s="19"/>
      <c r="I97" s="13"/>
    </row>
    <row r="98" spans="1:49" x14ac:dyDescent="0.25">
      <c r="B98" s="9" t="s">
        <v>290</v>
      </c>
      <c r="C98" s="104" t="s">
        <v>295</v>
      </c>
      <c r="D98" s="25">
        <f>'Amort Alloc'!B6</f>
        <v>5</v>
      </c>
      <c r="I98" s="13"/>
      <c r="J98" s="9">
        <f>IF(J96&lt;=$D$98,J91,0)</f>
        <v>2.2497424552218157</v>
      </c>
      <c r="K98" s="9">
        <f t="shared" ref="K98:S98" si="52">IF(K96&lt;=$D$98,K91,0)</f>
        <v>2.2497424552218157</v>
      </c>
      <c r="L98" s="9">
        <f t="shared" si="52"/>
        <v>2.2497424552218157</v>
      </c>
      <c r="M98" s="9">
        <f t="shared" si="52"/>
        <v>2.2497424552218157</v>
      </c>
      <c r="N98" s="9">
        <f t="shared" si="52"/>
        <v>2.2497424552218157</v>
      </c>
      <c r="O98" s="9">
        <f t="shared" si="52"/>
        <v>0</v>
      </c>
      <c r="P98" s="9">
        <f t="shared" si="52"/>
        <v>0</v>
      </c>
      <c r="Q98" s="9">
        <f t="shared" si="52"/>
        <v>0</v>
      </c>
      <c r="R98" s="9">
        <f t="shared" si="52"/>
        <v>0</v>
      </c>
      <c r="S98" s="9">
        <f t="shared" si="52"/>
        <v>0</v>
      </c>
    </row>
    <row r="99" spans="1:49" x14ac:dyDescent="0.25">
      <c r="B99" s="9" t="s">
        <v>293</v>
      </c>
      <c r="C99" s="104" t="s">
        <v>296</v>
      </c>
      <c r="D99" s="13">
        <f>'Comp Bond'!C7</f>
        <v>100</v>
      </c>
      <c r="H99" s="37" t="s">
        <v>307</v>
      </c>
      <c r="I99" s="13">
        <f>NPV(H100,J99:S99)</f>
        <v>99.380868706059871</v>
      </c>
      <c r="J99" s="9">
        <f>IF(J96&lt;=$D$98,($D$99/$D$98),0)</f>
        <v>20</v>
      </c>
      <c r="K99" s="9">
        <f t="shared" ref="K99:S99" si="53">IF(K96&lt;=$D$98,($D$99/$D$98),0)</f>
        <v>20</v>
      </c>
      <c r="L99" s="9">
        <f t="shared" si="53"/>
        <v>20</v>
      </c>
      <c r="M99" s="9">
        <f t="shared" si="53"/>
        <v>20</v>
      </c>
      <c r="N99" s="9">
        <f t="shared" si="53"/>
        <v>20</v>
      </c>
      <c r="O99" s="9">
        <f t="shared" si="53"/>
        <v>0</v>
      </c>
      <c r="P99" s="9">
        <f t="shared" si="53"/>
        <v>0</v>
      </c>
      <c r="Q99" s="9">
        <f t="shared" si="53"/>
        <v>0</v>
      </c>
      <c r="R99" s="9">
        <f t="shared" si="53"/>
        <v>0</v>
      </c>
      <c r="S99" s="9">
        <f t="shared" si="53"/>
        <v>0</v>
      </c>
    </row>
    <row r="100" spans="1:49" x14ac:dyDescent="0.25">
      <c r="B100" s="9" t="s">
        <v>299</v>
      </c>
      <c r="C100" s="104" t="s">
        <v>300</v>
      </c>
      <c r="D100" s="13">
        <f>SUM(C104:C113)</f>
        <v>110.55993668478153</v>
      </c>
      <c r="G100" s="41" t="s">
        <v>308</v>
      </c>
      <c r="H100" s="19">
        <f>IRR(I100:S100)</f>
        <v>2.0737640096661902E-3</v>
      </c>
      <c r="I100" s="13">
        <f>I90</f>
        <v>-110.55993668478101</v>
      </c>
      <c r="J100" s="9">
        <f>J98+J99</f>
        <v>22.249742455221817</v>
      </c>
      <c r="K100" s="9">
        <f t="shared" ref="K100:S100" si="54">K98+K99</f>
        <v>22.249742455221817</v>
      </c>
      <c r="L100" s="9">
        <f t="shared" si="54"/>
        <v>22.249742455221817</v>
      </c>
      <c r="M100" s="9">
        <f t="shared" si="54"/>
        <v>22.249742455221817</v>
      </c>
      <c r="N100" s="9">
        <f t="shared" si="54"/>
        <v>22.249742455221817</v>
      </c>
      <c r="O100" s="9">
        <f t="shared" si="54"/>
        <v>0</v>
      </c>
      <c r="P100" s="9">
        <f t="shared" si="54"/>
        <v>0</v>
      </c>
      <c r="Q100" s="9">
        <f t="shared" si="54"/>
        <v>0</v>
      </c>
      <c r="R100" s="9">
        <f t="shared" si="54"/>
        <v>0</v>
      </c>
      <c r="S100" s="9">
        <f t="shared" si="54"/>
        <v>0</v>
      </c>
    </row>
    <row r="101" spans="1:49" x14ac:dyDescent="0.25">
      <c r="C101" s="104"/>
      <c r="G101" s="16"/>
      <c r="I101" s="13"/>
    </row>
    <row r="102" spans="1:49" x14ac:dyDescent="0.25">
      <c r="C102" s="19"/>
      <c r="I102" s="13"/>
    </row>
    <row r="103" spans="1:49" x14ac:dyDescent="0.25">
      <c r="B103" s="13" t="s">
        <v>297</v>
      </c>
      <c r="C103" s="33" t="s">
        <v>298</v>
      </c>
      <c r="D103" s="13" t="s">
        <v>236</v>
      </c>
      <c r="E103" s="13" t="s">
        <v>276</v>
      </c>
      <c r="H103" s="33"/>
      <c r="I103" s="13"/>
    </row>
    <row r="104" spans="1:49" x14ac:dyDescent="0.25">
      <c r="A104" s="25">
        <v>1</v>
      </c>
      <c r="B104" s="14">
        <f>'Rates Extrap'!C13</f>
        <v>1.2999999999999999E-3</v>
      </c>
      <c r="C104" s="105">
        <f>J104/(1+B104)</f>
        <v>22.046184328415528</v>
      </c>
      <c r="D104" s="13">
        <f>C104*B104</f>
        <v>2.8660039626940186E-2</v>
      </c>
      <c r="E104" s="13">
        <f>D100-C104</f>
        <v>88.513752356366012</v>
      </c>
      <c r="I104" s="13"/>
      <c r="J104" s="9">
        <f>J$100-SUM(J105:J$113)</f>
        <v>22.07484436804247</v>
      </c>
    </row>
    <row r="105" spans="1:49" x14ac:dyDescent="0.25">
      <c r="A105" s="25">
        <f>A104+1</f>
        <v>2</v>
      </c>
      <c r="B105" s="14">
        <f>'Rates Extrap'!C14</f>
        <v>1.4E-3</v>
      </c>
      <c r="C105" s="105">
        <f>K105/(1+B105)</f>
        <v>22.074844368042466</v>
      </c>
      <c r="D105" s="13">
        <f t="shared" ref="D105:D113" si="55">C105*B105</f>
        <v>3.0904782115259453E-2</v>
      </c>
      <c r="E105" s="13">
        <f>E104-C105</f>
        <v>66.43890798832355</v>
      </c>
      <c r="I105" s="13"/>
      <c r="J105" s="9">
        <f>$D105</f>
        <v>3.0904782115259453E-2</v>
      </c>
      <c r="K105" s="9">
        <f>K$100-SUM(K106:K$113)</f>
        <v>22.105749150157727</v>
      </c>
    </row>
    <row r="106" spans="1:49" x14ac:dyDescent="0.25">
      <c r="A106" s="25">
        <f t="shared" ref="A106:A113" si="56">A105+1</f>
        <v>3</v>
      </c>
      <c r="B106" s="14">
        <f>'Rates Extrap'!C15</f>
        <v>1.7000000000000001E-3</v>
      </c>
      <c r="C106" s="105">
        <f>L106/(1+B106)</f>
        <v>22.105749150157727</v>
      </c>
      <c r="D106" s="13">
        <f t="shared" si="55"/>
        <v>3.7579773555268141E-2</v>
      </c>
      <c r="E106" s="13">
        <f t="shared" ref="E106:E113" si="57">E105-C106</f>
        <v>44.333158838165822</v>
      </c>
      <c r="I106" s="13"/>
      <c r="J106" s="9">
        <f t="shared" ref="J106:Q113" si="58">$D106</f>
        <v>3.7579773555268141E-2</v>
      </c>
      <c r="K106" s="9">
        <f>$D106</f>
        <v>3.7579773555268141E-2</v>
      </c>
      <c r="L106" s="9">
        <f>L$100-SUM(L107:L$113)</f>
        <v>22.143328923712996</v>
      </c>
    </row>
    <row r="107" spans="1:49" x14ac:dyDescent="0.25">
      <c r="A107" s="25">
        <f t="shared" si="56"/>
        <v>4</v>
      </c>
      <c r="B107" s="14">
        <f>'Rates Extrap'!C16</f>
        <v>2.0999999999999999E-3</v>
      </c>
      <c r="C107" s="105">
        <f>M107/(1+B107)</f>
        <v>22.143328923712996</v>
      </c>
      <c r="D107" s="13">
        <f t="shared" si="55"/>
        <v>4.6500990739797292E-2</v>
      </c>
      <c r="E107" s="13">
        <f t="shared" si="57"/>
        <v>22.189829914452826</v>
      </c>
      <c r="I107" s="13"/>
      <c r="J107" s="9">
        <f t="shared" si="58"/>
        <v>4.6500990739797292E-2</v>
      </c>
      <c r="K107" s="9">
        <f t="shared" si="58"/>
        <v>4.6500990739797292E-2</v>
      </c>
      <c r="L107" s="9">
        <f>$D107</f>
        <v>4.6500990739797292E-2</v>
      </c>
      <c r="M107" s="9">
        <f>M$100-SUM(M108:M$113)</f>
        <v>22.189829914452794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</row>
    <row r="108" spans="1:49" x14ac:dyDescent="0.25">
      <c r="A108" s="25">
        <f t="shared" si="56"/>
        <v>5</v>
      </c>
      <c r="B108" s="14">
        <f>'Rates Extrap'!C17</f>
        <v>2.6999999999999997E-3</v>
      </c>
      <c r="C108" s="105">
        <f>N108/(1+B108)</f>
        <v>22.189829914452798</v>
      </c>
      <c r="D108" s="13">
        <f t="shared" si="55"/>
        <v>5.9912540769022547E-2</v>
      </c>
      <c r="E108" s="13">
        <f t="shared" si="57"/>
        <v>2.8421709430404007E-14</v>
      </c>
      <c r="I108" s="29"/>
      <c r="J108" s="9">
        <f t="shared" si="58"/>
        <v>5.9912540769022547E-2</v>
      </c>
      <c r="K108" s="9">
        <f t="shared" si="58"/>
        <v>5.9912540769022547E-2</v>
      </c>
      <c r="L108" s="9">
        <f t="shared" si="58"/>
        <v>5.9912540769022547E-2</v>
      </c>
      <c r="M108" s="9">
        <f>$D108</f>
        <v>5.9912540769022547E-2</v>
      </c>
      <c r="N108" s="9">
        <f>N$100-SUM(N109:N$113)</f>
        <v>22.249742455221817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x14ac:dyDescent="0.25">
      <c r="A109" s="25">
        <f t="shared" si="56"/>
        <v>6</v>
      </c>
      <c r="B109" s="14">
        <f>'Rates Extrap'!C18</f>
        <v>3.6999999999999997E-3</v>
      </c>
      <c r="C109" s="105">
        <f>O109/(1+B109)</f>
        <v>0</v>
      </c>
      <c r="D109" s="13">
        <f t="shared" si="55"/>
        <v>0</v>
      </c>
      <c r="E109" s="13">
        <f t="shared" si="57"/>
        <v>2.8421709430404007E-14</v>
      </c>
      <c r="I109" s="13"/>
      <c r="J109" s="9">
        <f t="shared" si="58"/>
        <v>0</v>
      </c>
      <c r="K109" s="9">
        <f t="shared" si="58"/>
        <v>0</v>
      </c>
      <c r="L109" s="9">
        <f t="shared" si="58"/>
        <v>0</v>
      </c>
      <c r="M109" s="9">
        <f t="shared" si="58"/>
        <v>0</v>
      </c>
      <c r="N109" s="9">
        <f>$D109</f>
        <v>0</v>
      </c>
      <c r="O109" s="9">
        <f>O$100-SUM(O110:O$113)</f>
        <v>0</v>
      </c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x14ac:dyDescent="0.25">
      <c r="A110" s="25">
        <f t="shared" si="56"/>
        <v>7</v>
      </c>
      <c r="B110" s="14">
        <f>'Rates Extrap'!C19</f>
        <v>4.7000000000000002E-3</v>
      </c>
      <c r="C110" s="105">
        <f>P110/(1+B110)</f>
        <v>0</v>
      </c>
      <c r="D110" s="13">
        <f t="shared" si="55"/>
        <v>0</v>
      </c>
      <c r="E110" s="13">
        <f t="shared" si="57"/>
        <v>2.8421709430404007E-14</v>
      </c>
      <c r="G110" s="16"/>
      <c r="J110" s="9">
        <f t="shared" si="58"/>
        <v>0</v>
      </c>
      <c r="K110" s="9">
        <f t="shared" si="58"/>
        <v>0</v>
      </c>
      <c r="L110" s="9">
        <f t="shared" si="58"/>
        <v>0</v>
      </c>
      <c r="M110" s="9">
        <f t="shared" si="58"/>
        <v>0</v>
      </c>
      <c r="N110" s="9">
        <f t="shared" si="58"/>
        <v>0</v>
      </c>
      <c r="O110" s="9">
        <f>$D110</f>
        <v>0</v>
      </c>
      <c r="P110" s="9">
        <f>P$100-SUM(P111:P$113)</f>
        <v>0</v>
      </c>
    </row>
    <row r="111" spans="1:49" x14ac:dyDescent="0.25">
      <c r="A111" s="25">
        <f t="shared" si="56"/>
        <v>8</v>
      </c>
      <c r="B111" s="14">
        <f>'Rates Extrap'!C20</f>
        <v>5.5000000000000005E-3</v>
      </c>
      <c r="C111" s="105">
        <f>Q111/(1+B111)</f>
        <v>0</v>
      </c>
      <c r="D111" s="13">
        <f t="shared" si="55"/>
        <v>0</v>
      </c>
      <c r="E111" s="13">
        <f t="shared" si="57"/>
        <v>2.8421709430404007E-14</v>
      </c>
      <c r="J111" s="9">
        <f t="shared" si="58"/>
        <v>0</v>
      </c>
      <c r="K111" s="9">
        <f t="shared" si="58"/>
        <v>0</v>
      </c>
      <c r="L111" s="9">
        <f t="shared" si="58"/>
        <v>0</v>
      </c>
      <c r="M111" s="9">
        <f t="shared" si="58"/>
        <v>0</v>
      </c>
      <c r="N111" s="9">
        <f t="shared" si="58"/>
        <v>0</v>
      </c>
      <c r="O111" s="9">
        <f t="shared" si="58"/>
        <v>0</v>
      </c>
      <c r="P111" s="9">
        <f>$D111</f>
        <v>0</v>
      </c>
      <c r="Q111" s="9">
        <f>Q$100-SUM(Q112:Q$113)</f>
        <v>0</v>
      </c>
    </row>
    <row r="112" spans="1:49" x14ac:dyDescent="0.25">
      <c r="A112" s="25">
        <f t="shared" si="56"/>
        <v>9</v>
      </c>
      <c r="B112" s="14">
        <f>'Rates Extrap'!C21</f>
        <v>6.2000000000000006E-3</v>
      </c>
      <c r="C112" s="105">
        <f>R112/(1+B112)</f>
        <v>0</v>
      </c>
      <c r="D112" s="13">
        <f t="shared" si="55"/>
        <v>0</v>
      </c>
      <c r="E112" s="13">
        <f t="shared" si="57"/>
        <v>2.8421709430404007E-14</v>
      </c>
      <c r="G112" s="32"/>
      <c r="J112" s="9">
        <f t="shared" si="58"/>
        <v>0</v>
      </c>
      <c r="K112" s="9">
        <f t="shared" si="58"/>
        <v>0</v>
      </c>
      <c r="L112" s="9">
        <f t="shared" si="58"/>
        <v>0</v>
      </c>
      <c r="M112" s="9">
        <f t="shared" si="58"/>
        <v>0</v>
      </c>
      <c r="N112" s="9">
        <f t="shared" si="58"/>
        <v>0</v>
      </c>
      <c r="O112" s="9">
        <f t="shared" si="58"/>
        <v>0</v>
      </c>
      <c r="P112" s="9">
        <f t="shared" si="58"/>
        <v>0</v>
      </c>
      <c r="Q112" s="9">
        <f>$D112</f>
        <v>0</v>
      </c>
      <c r="R112" s="9">
        <f>R$100-SUM(R113:R$113)</f>
        <v>0</v>
      </c>
    </row>
    <row r="113" spans="1:70" x14ac:dyDescent="0.25">
      <c r="A113" s="25">
        <f t="shared" si="56"/>
        <v>10</v>
      </c>
      <c r="B113" s="14">
        <f>'Rates Extrap'!C22</f>
        <v>6.8999999999999999E-3</v>
      </c>
      <c r="C113" s="105">
        <f>S113/(1+B113)</f>
        <v>0</v>
      </c>
      <c r="D113" s="13">
        <f t="shared" si="55"/>
        <v>0</v>
      </c>
      <c r="E113" s="13">
        <f t="shared" si="57"/>
        <v>2.8421709430404007E-14</v>
      </c>
      <c r="G113" s="32"/>
      <c r="I113" s="33"/>
      <c r="J113" s="9">
        <f t="shared" si="58"/>
        <v>0</v>
      </c>
      <c r="K113" s="9">
        <f t="shared" si="58"/>
        <v>0</v>
      </c>
      <c r="L113" s="9">
        <f t="shared" si="58"/>
        <v>0</v>
      </c>
      <c r="M113" s="9">
        <f t="shared" si="58"/>
        <v>0</v>
      </c>
      <c r="N113" s="9">
        <f t="shared" si="58"/>
        <v>0</v>
      </c>
      <c r="O113" s="9">
        <f t="shared" si="58"/>
        <v>0</v>
      </c>
      <c r="P113" s="9">
        <f t="shared" si="58"/>
        <v>0</v>
      </c>
      <c r="Q113" s="9">
        <f t="shared" si="58"/>
        <v>0</v>
      </c>
      <c r="R113" s="9">
        <f>$D113</f>
        <v>0</v>
      </c>
      <c r="S113" s="9">
        <f>S$100</f>
        <v>0</v>
      </c>
    </row>
    <row r="114" spans="1:70" x14ac:dyDescent="0.25">
      <c r="C114" s="19"/>
      <c r="H114" s="13"/>
      <c r="I114" s="13"/>
    </row>
    <row r="115" spans="1:70" x14ac:dyDescent="0.25">
      <c r="C115" s="19"/>
      <c r="G115" s="16"/>
      <c r="H115" s="13"/>
      <c r="I115" s="13"/>
    </row>
    <row r="116" spans="1:70" x14ac:dyDescent="0.25">
      <c r="B116" s="16" t="s">
        <v>303</v>
      </c>
      <c r="C116" s="19"/>
      <c r="H116" s="85"/>
      <c r="I116" s="85"/>
      <c r="J116" s="26">
        <f>1</f>
        <v>1</v>
      </c>
      <c r="K116" s="26">
        <f>J116+1</f>
        <v>2</v>
      </c>
      <c r="L116" s="26">
        <f t="shared" ref="L116" si="59">K116+1</f>
        <v>3</v>
      </c>
      <c r="M116" s="26">
        <f t="shared" ref="M116" si="60">L116+1</f>
        <v>4</v>
      </c>
      <c r="N116" s="26">
        <f t="shared" ref="N116" si="61">M116+1</f>
        <v>5</v>
      </c>
      <c r="O116" s="26">
        <f t="shared" ref="O116" si="62">N116+1</f>
        <v>6</v>
      </c>
      <c r="P116" s="26">
        <f t="shared" ref="P116" si="63">O116+1</f>
        <v>7</v>
      </c>
      <c r="Q116" s="26">
        <f t="shared" ref="Q116" si="64">P116+1</f>
        <v>8</v>
      </c>
      <c r="R116" s="26">
        <f t="shared" ref="R116" si="65">Q116+1</f>
        <v>9</v>
      </c>
      <c r="S116" s="26">
        <f t="shared" ref="S116" si="66">R116+1</f>
        <v>10</v>
      </c>
      <c r="T116" s="26">
        <f t="shared" ref="T116" si="67">S116+1</f>
        <v>11</v>
      </c>
      <c r="U116" s="26">
        <f t="shared" ref="U116" si="68">T116+1</f>
        <v>12</v>
      </c>
      <c r="V116" s="26">
        <f t="shared" ref="V116" si="69">U116+1</f>
        <v>13</v>
      </c>
      <c r="W116" s="26">
        <f t="shared" ref="W116" si="70">V116+1</f>
        <v>14</v>
      </c>
      <c r="X116" s="26">
        <f t="shared" ref="X116" si="71">W116+1</f>
        <v>15</v>
      </c>
      <c r="Y116" s="26">
        <f t="shared" ref="Y116" si="72">X116+1</f>
        <v>16</v>
      </c>
      <c r="Z116" s="26">
        <f t="shared" ref="Z116" si="73">Y116+1</f>
        <v>17</v>
      </c>
      <c r="AA116" s="26">
        <f t="shared" ref="AA116" si="74">Z116+1</f>
        <v>18</v>
      </c>
      <c r="AB116" s="26">
        <f t="shared" ref="AB116" si="75">AA116+1</f>
        <v>19</v>
      </c>
      <c r="AC116" s="26">
        <f t="shared" ref="AC116" si="76">AB116+1</f>
        <v>20</v>
      </c>
      <c r="AD116" s="26">
        <f t="shared" ref="AD116" si="77">AC116+1</f>
        <v>21</v>
      </c>
      <c r="AE116" s="26">
        <f t="shared" ref="AE116" si="78">AD116+1</f>
        <v>22</v>
      </c>
      <c r="AF116" s="26">
        <f t="shared" ref="AF116" si="79">AE116+1</f>
        <v>23</v>
      </c>
      <c r="AG116" s="26">
        <f t="shared" ref="AG116" si="80">AF116+1</f>
        <v>24</v>
      </c>
      <c r="AH116" s="26">
        <f t="shared" ref="AH116" si="81">AG116+1</f>
        <v>25</v>
      </c>
      <c r="AI116" s="26">
        <f t="shared" ref="AI116" si="82">AH116+1</f>
        <v>26</v>
      </c>
      <c r="AJ116" s="26">
        <f t="shared" ref="AJ116" si="83">AI116+1</f>
        <v>27</v>
      </c>
      <c r="AK116" s="26">
        <f t="shared" ref="AK116" si="84">AJ116+1</f>
        <v>28</v>
      </c>
      <c r="AL116" s="26">
        <f t="shared" ref="AL116" si="85">AK116+1</f>
        <v>29</v>
      </c>
      <c r="AM116" s="26">
        <f t="shared" ref="AM116" si="86">AL116+1</f>
        <v>30</v>
      </c>
      <c r="AN116" s="26">
        <f t="shared" ref="AN116" si="87">AM116+1</f>
        <v>31</v>
      </c>
      <c r="AO116" s="26">
        <f t="shared" ref="AO116" si="88">AN116+1</f>
        <v>32</v>
      </c>
      <c r="AP116" s="26">
        <f t="shared" ref="AP116" si="89">AO116+1</f>
        <v>33</v>
      </c>
      <c r="AQ116" s="26">
        <f t="shared" ref="AQ116" si="90">AP116+1</f>
        <v>34</v>
      </c>
      <c r="AR116" s="26">
        <f t="shared" ref="AR116" si="91">AQ116+1</f>
        <v>35</v>
      </c>
      <c r="AS116" s="26">
        <f t="shared" ref="AS116" si="92">AR116+1</f>
        <v>36</v>
      </c>
      <c r="AT116" s="26">
        <f t="shared" ref="AT116" si="93">AS116+1</f>
        <v>37</v>
      </c>
      <c r="AU116" s="26">
        <f t="shared" ref="AU116" si="94">AT116+1</f>
        <v>38</v>
      </c>
      <c r="AV116" s="26">
        <f t="shared" ref="AV116" si="95">AU116+1</f>
        <v>39</v>
      </c>
      <c r="AW116" s="26">
        <f t="shared" ref="AW116" si="96">AV116+1</f>
        <v>40</v>
      </c>
      <c r="AX116" s="26">
        <f t="shared" ref="AX116" si="97">AW116+1</f>
        <v>41</v>
      </c>
      <c r="AY116" s="26">
        <f t="shared" ref="AY116" si="98">AX116+1</f>
        <v>42</v>
      </c>
      <c r="AZ116" s="26">
        <f t="shared" ref="AZ116" si="99">AY116+1</f>
        <v>43</v>
      </c>
      <c r="BA116" s="26">
        <f t="shared" ref="BA116" si="100">AZ116+1</f>
        <v>44</v>
      </c>
      <c r="BB116" s="26">
        <f t="shared" ref="BB116" si="101">BA116+1</f>
        <v>45</v>
      </c>
      <c r="BC116" s="26">
        <f t="shared" ref="BC116" si="102">BB116+1</f>
        <v>46</v>
      </c>
      <c r="BD116" s="26">
        <f t="shared" ref="BD116" si="103">BC116+1</f>
        <v>47</v>
      </c>
      <c r="BE116" s="26">
        <f t="shared" ref="BE116" si="104">BD116+1</f>
        <v>48</v>
      </c>
      <c r="BF116" s="26">
        <f t="shared" ref="BF116" si="105">BE116+1</f>
        <v>49</v>
      </c>
      <c r="BG116" s="26">
        <f t="shared" ref="BG116" si="106">BF116+1</f>
        <v>50</v>
      </c>
      <c r="BH116" s="26">
        <f t="shared" ref="BH116" si="107">BG116+1</f>
        <v>51</v>
      </c>
      <c r="BI116" s="26">
        <f t="shared" ref="BI116" si="108">BH116+1</f>
        <v>52</v>
      </c>
      <c r="BJ116" s="26">
        <f t="shared" ref="BJ116" si="109">BI116+1</f>
        <v>53</v>
      </c>
      <c r="BK116" s="26">
        <f t="shared" ref="BK116" si="110">BJ116+1</f>
        <v>54</v>
      </c>
      <c r="BL116" s="26">
        <f t="shared" ref="BL116" si="111">BK116+1</f>
        <v>55</v>
      </c>
      <c r="BM116" s="26">
        <f t="shared" ref="BM116" si="112">BL116+1</f>
        <v>56</v>
      </c>
      <c r="BN116" s="26">
        <f t="shared" ref="BN116" si="113">BM116+1</f>
        <v>57</v>
      </c>
      <c r="BO116" s="26">
        <f t="shared" ref="BO116" si="114">BN116+1</f>
        <v>58</v>
      </c>
      <c r="BP116" s="26">
        <f t="shared" ref="BP116" si="115">BO116+1</f>
        <v>59</v>
      </c>
      <c r="BQ116" s="26">
        <f t="shared" ref="BQ116" si="116">BP116+1</f>
        <v>60</v>
      </c>
      <c r="BR116" s="26"/>
    </row>
    <row r="117" spans="1:70" x14ac:dyDescent="0.25">
      <c r="C117" s="19"/>
      <c r="H117" s="84"/>
      <c r="I117" s="13"/>
    </row>
    <row r="118" spans="1:70" x14ac:dyDescent="0.25">
      <c r="B118" s="9" t="s">
        <v>304</v>
      </c>
      <c r="C118" s="19"/>
      <c r="H118" s="33">
        <f>IRR(I118:BQ118)</f>
        <v>2.175850448109018E-2</v>
      </c>
      <c r="I118" s="13">
        <f>-I99</f>
        <v>-99.380868706059871</v>
      </c>
      <c r="J118" s="9">
        <f>J90-J98</f>
        <v>0</v>
      </c>
      <c r="K118" s="9">
        <f t="shared" ref="K118:BQ118" si="117">K90-K98</f>
        <v>0</v>
      </c>
      <c r="L118" s="9">
        <f t="shared" si="117"/>
        <v>0</v>
      </c>
      <c r="M118" s="9">
        <f t="shared" si="117"/>
        <v>0</v>
      </c>
      <c r="N118" s="9">
        <f t="shared" si="117"/>
        <v>0</v>
      </c>
      <c r="O118" s="9">
        <f t="shared" si="117"/>
        <v>3.1319584357921619</v>
      </c>
      <c r="P118" s="9">
        <f t="shared" si="117"/>
        <v>3.1521752972029184</v>
      </c>
      <c r="Q118" s="9">
        <f t="shared" si="117"/>
        <v>3.1717842059371315</v>
      </c>
      <c r="R118" s="9">
        <f t="shared" si="117"/>
        <v>3.1905240752481157</v>
      </c>
      <c r="S118" s="9">
        <f t="shared" si="117"/>
        <v>3.2085275105398048</v>
      </c>
      <c r="T118" s="9">
        <f t="shared" si="117"/>
        <v>3.226070237041935</v>
      </c>
      <c r="U118" s="9">
        <f t="shared" si="117"/>
        <v>3.2430890515904003</v>
      </c>
      <c r="V118" s="9">
        <f t="shared" si="117"/>
        <v>3.2596166201383183</v>
      </c>
      <c r="W118" s="9">
        <f t="shared" si="117"/>
        <v>3.2756898570390098</v>
      </c>
      <c r="X118" s="9">
        <f t="shared" si="117"/>
        <v>3.2913370379567968</v>
      </c>
      <c r="Y118" s="9">
        <f t="shared" si="117"/>
        <v>3.3067117742289684</v>
      </c>
      <c r="Z118" s="9">
        <f t="shared" si="117"/>
        <v>3.3218011341334814</v>
      </c>
      <c r="AA118" s="9">
        <f t="shared" si="117"/>
        <v>3.336620598155783</v>
      </c>
      <c r="AB118" s="9">
        <f t="shared" si="117"/>
        <v>3.3513784729421618</v>
      </c>
      <c r="AC118" s="9">
        <f t="shared" si="117"/>
        <v>3.3660601638649932</v>
      </c>
      <c r="AD118" s="9">
        <f t="shared" si="117"/>
        <v>3.3806348426340045</v>
      </c>
      <c r="AE118" s="9">
        <f t="shared" si="117"/>
        <v>3.3950537142175823</v>
      </c>
      <c r="AF118" s="9">
        <f t="shared" si="117"/>
        <v>3.4092645061111635</v>
      </c>
      <c r="AG118" s="9">
        <f t="shared" si="117"/>
        <v>3.423295239264593</v>
      </c>
      <c r="AH118" s="9">
        <f t="shared" si="117"/>
        <v>3.4371080119462749</v>
      </c>
      <c r="AI118" s="9">
        <f t="shared" si="117"/>
        <v>3.4508929376872044</v>
      </c>
      <c r="AJ118" s="9">
        <f t="shared" si="117"/>
        <v>3.4647837467840126</v>
      </c>
      <c r="AK118" s="9">
        <f t="shared" si="117"/>
        <v>3.4787009805952427</v>
      </c>
      <c r="AL118" s="9">
        <f t="shared" si="117"/>
        <v>3.4927894194633766</v>
      </c>
      <c r="AM118" s="9">
        <f t="shared" si="117"/>
        <v>3.5070281969728341</v>
      </c>
      <c r="AN118" s="9">
        <f t="shared" si="117"/>
        <v>3.5214961318659461</v>
      </c>
      <c r="AO118" s="9">
        <f t="shared" si="117"/>
        <v>3.5360142782075763</v>
      </c>
      <c r="AP118" s="9">
        <f t="shared" si="117"/>
        <v>3.5505744562516068</v>
      </c>
      <c r="AQ118" s="9">
        <f t="shared" si="117"/>
        <v>3.5651679983935032</v>
      </c>
      <c r="AR118" s="9">
        <f t="shared" si="117"/>
        <v>3.5797857285240151</v>
      </c>
      <c r="AS118" s="9">
        <f t="shared" si="117"/>
        <v>3.5944179406162697</v>
      </c>
      <c r="AT118" s="9">
        <f t="shared" si="117"/>
        <v>3.6090543765197434</v>
      </c>
      <c r="AU118" s="9">
        <f t="shared" si="117"/>
        <v>3.623684202933664</v>
      </c>
      <c r="AV118" s="9">
        <f t="shared" si="117"/>
        <v>3.6382959875314582</v>
      </c>
      <c r="AW118" s="9">
        <f t="shared" si="117"/>
        <v>3.6528776742069993</v>
      </c>
      <c r="AX118" s="9">
        <f t="shared" si="117"/>
        <v>3.6674165574124795</v>
      </c>
      <c r="AY118" s="9">
        <f t="shared" si="117"/>
        <v>3.6818992555564907</v>
      </c>
      <c r="AZ118" s="9">
        <f t="shared" si="117"/>
        <v>3.6963116834302165</v>
      </c>
      <c r="BA118" s="9">
        <f t="shared" si="117"/>
        <v>3.710639023628334</v>
      </c>
      <c r="BB118" s="9">
        <f t="shared" si="117"/>
        <v>3.7248656969300966</v>
      </c>
      <c r="BC118" s="9">
        <f t="shared" si="117"/>
        <v>3.738975331605189</v>
      </c>
      <c r="BD118" s="9">
        <f t="shared" si="117"/>
        <v>3.7529507316074482</v>
      </c>
      <c r="BE118" s="9">
        <f t="shared" si="117"/>
        <v>3.7667738436186542</v>
      </c>
      <c r="BF118" s="9">
        <f t="shared" si="117"/>
        <v>3.7804257229030456</v>
      </c>
      <c r="BG118" s="9">
        <f t="shared" si="117"/>
        <v>3.7938864979321871</v>
      </c>
      <c r="BH118" s="9">
        <f t="shared" si="117"/>
        <v>3.8071353337383314</v>
      </c>
      <c r="BI118" s="9">
        <f t="shared" si="117"/>
        <v>3.8201503939530954</v>
      </c>
      <c r="BJ118" s="9">
        <f t="shared" si="117"/>
        <v>3.8329088014868806</v>
      </c>
      <c r="BK118" s="9">
        <f t="shared" si="117"/>
        <v>3.8453865978029413</v>
      </c>
      <c r="BL118" s="9">
        <f t="shared" si="117"/>
        <v>3.8575587007386098</v>
      </c>
      <c r="BM118" s="9">
        <f t="shared" si="117"/>
        <v>3.8693988608244969</v>
      </c>
      <c r="BN118" s="9">
        <f t="shared" si="117"/>
        <v>3.8808796160510188</v>
      </c>
      <c r="BO118" s="9">
        <f t="shared" si="117"/>
        <v>3.8919722450298475</v>
      </c>
      <c r="BP118" s="9">
        <f t="shared" si="117"/>
        <v>3.9026467184962188</v>
      </c>
      <c r="BQ118" s="9">
        <f t="shared" si="117"/>
        <v>3.9128716490962834</v>
      </c>
    </row>
    <row r="119" spans="1:70" x14ac:dyDescent="0.25">
      <c r="C119" s="19"/>
      <c r="H119" s="84"/>
      <c r="I119" s="13"/>
    </row>
    <row r="120" spans="1:70" x14ac:dyDescent="0.25">
      <c r="B120" s="9" t="s">
        <v>305</v>
      </c>
      <c r="C120" s="19"/>
      <c r="H120" s="33"/>
      <c r="I120" s="13"/>
      <c r="J120" s="9">
        <f>$E104</f>
        <v>88.513752356366012</v>
      </c>
      <c r="K120" s="9">
        <f>$E105</f>
        <v>66.43890798832355</v>
      </c>
      <c r="L120" s="9">
        <f>$E106</f>
        <v>44.333158838165822</v>
      </c>
      <c r="M120" s="9">
        <f>$E107</f>
        <v>22.189829914452826</v>
      </c>
      <c r="N120" s="9">
        <f>$E108</f>
        <v>2.8421709430404007E-14</v>
      </c>
      <c r="O120" s="9">
        <f>$E109</f>
        <v>2.8421709430404007E-14</v>
      </c>
      <c r="P120" s="9">
        <f>$E110</f>
        <v>2.8421709430404007E-14</v>
      </c>
      <c r="Q120" s="9">
        <f>$E111</f>
        <v>2.8421709430404007E-14</v>
      </c>
      <c r="R120" s="9">
        <f>$E112</f>
        <v>2.8421709430404007E-14</v>
      </c>
      <c r="S120" s="9">
        <f>$E113</f>
        <v>2.8421709430404007E-14</v>
      </c>
      <c r="T120" s="9">
        <f t="shared" ref="T120:BQ120" si="118">$E113</f>
        <v>2.8421709430404007E-14</v>
      </c>
      <c r="U120" s="9">
        <f t="shared" si="118"/>
        <v>2.8421709430404007E-14</v>
      </c>
      <c r="V120" s="9">
        <f t="shared" si="118"/>
        <v>2.8421709430404007E-14</v>
      </c>
      <c r="W120" s="9">
        <f t="shared" si="118"/>
        <v>2.8421709430404007E-14</v>
      </c>
      <c r="X120" s="9">
        <f t="shared" si="118"/>
        <v>2.8421709430404007E-14</v>
      </c>
      <c r="Y120" s="9">
        <f t="shared" si="118"/>
        <v>2.8421709430404007E-14</v>
      </c>
      <c r="Z120" s="9">
        <f t="shared" si="118"/>
        <v>2.8421709430404007E-14</v>
      </c>
      <c r="AA120" s="9">
        <f t="shared" si="118"/>
        <v>2.8421709430404007E-14</v>
      </c>
      <c r="AB120" s="9">
        <f t="shared" si="118"/>
        <v>2.8421709430404007E-14</v>
      </c>
      <c r="AC120" s="9">
        <f t="shared" si="118"/>
        <v>2.8421709430404007E-14</v>
      </c>
      <c r="AD120" s="9">
        <f t="shared" si="118"/>
        <v>2.8421709430404007E-14</v>
      </c>
      <c r="AE120" s="9">
        <f t="shared" si="118"/>
        <v>2.8421709430404007E-14</v>
      </c>
      <c r="AF120" s="9">
        <f t="shared" si="118"/>
        <v>2.8421709430404007E-14</v>
      </c>
      <c r="AG120" s="9">
        <f t="shared" si="118"/>
        <v>2.8421709430404007E-14</v>
      </c>
      <c r="AH120" s="9">
        <f t="shared" si="118"/>
        <v>2.8421709430404007E-14</v>
      </c>
      <c r="AI120" s="9">
        <f t="shared" si="118"/>
        <v>2.8421709430404007E-14</v>
      </c>
      <c r="AJ120" s="9">
        <f t="shared" si="118"/>
        <v>2.8421709430404007E-14</v>
      </c>
      <c r="AK120" s="9">
        <f t="shared" si="118"/>
        <v>2.8421709430404007E-14</v>
      </c>
      <c r="AL120" s="9">
        <f t="shared" si="118"/>
        <v>2.8421709430404007E-14</v>
      </c>
      <c r="AM120" s="9">
        <f t="shared" si="118"/>
        <v>2.8421709430404007E-14</v>
      </c>
      <c r="AN120" s="9">
        <f t="shared" si="118"/>
        <v>2.8421709430404007E-14</v>
      </c>
      <c r="AO120" s="9">
        <f t="shared" si="118"/>
        <v>2.8421709430404007E-14</v>
      </c>
      <c r="AP120" s="9">
        <f t="shared" si="118"/>
        <v>2.8421709430404007E-14</v>
      </c>
      <c r="AQ120" s="9">
        <f t="shared" si="118"/>
        <v>2.8421709430404007E-14</v>
      </c>
      <c r="AR120" s="9">
        <f t="shared" si="118"/>
        <v>2.8421709430404007E-14</v>
      </c>
      <c r="AS120" s="9">
        <f t="shared" si="118"/>
        <v>2.8421709430404007E-14</v>
      </c>
      <c r="AT120" s="9">
        <f t="shared" si="118"/>
        <v>2.8421709430404007E-14</v>
      </c>
      <c r="AU120" s="9">
        <f t="shared" si="118"/>
        <v>2.8421709430404007E-14</v>
      </c>
      <c r="AV120" s="9">
        <f t="shared" si="118"/>
        <v>2.8421709430404007E-14</v>
      </c>
      <c r="AW120" s="9">
        <f t="shared" si="118"/>
        <v>2.8421709430404007E-14</v>
      </c>
      <c r="AX120" s="9">
        <f t="shared" si="118"/>
        <v>2.8421709430404007E-14</v>
      </c>
      <c r="AY120" s="9">
        <f t="shared" si="118"/>
        <v>2.8421709430404007E-14</v>
      </c>
      <c r="AZ120" s="9">
        <f t="shared" si="118"/>
        <v>2.8421709430404007E-14</v>
      </c>
      <c r="BA120" s="9">
        <f t="shared" si="118"/>
        <v>2.8421709430404007E-14</v>
      </c>
      <c r="BB120" s="9">
        <f t="shared" si="118"/>
        <v>2.8421709430404007E-14</v>
      </c>
      <c r="BC120" s="9">
        <f t="shared" si="118"/>
        <v>2.8421709430404007E-14</v>
      </c>
      <c r="BD120" s="9">
        <f t="shared" si="118"/>
        <v>2.8421709430404007E-14</v>
      </c>
      <c r="BE120" s="9">
        <f t="shared" si="118"/>
        <v>2.8421709430404007E-14</v>
      </c>
      <c r="BF120" s="9">
        <f t="shared" si="118"/>
        <v>2.8421709430404007E-14</v>
      </c>
      <c r="BG120" s="9">
        <f t="shared" si="118"/>
        <v>2.8421709430404007E-14</v>
      </c>
      <c r="BH120" s="9">
        <f t="shared" si="118"/>
        <v>2.8421709430404007E-14</v>
      </c>
      <c r="BI120" s="9">
        <f t="shared" si="118"/>
        <v>2.8421709430404007E-14</v>
      </c>
      <c r="BJ120" s="9">
        <f t="shared" si="118"/>
        <v>2.8421709430404007E-14</v>
      </c>
      <c r="BK120" s="9">
        <f t="shared" si="118"/>
        <v>2.8421709430404007E-14</v>
      </c>
      <c r="BL120" s="9">
        <f t="shared" si="118"/>
        <v>2.8421709430404007E-14</v>
      </c>
      <c r="BM120" s="9">
        <f t="shared" si="118"/>
        <v>2.8421709430404007E-14</v>
      </c>
      <c r="BN120" s="9">
        <f t="shared" si="118"/>
        <v>2.8421709430404007E-14</v>
      </c>
      <c r="BO120" s="9">
        <f t="shared" si="118"/>
        <v>2.8421709430404007E-14</v>
      </c>
      <c r="BP120" s="9">
        <f t="shared" si="118"/>
        <v>2.8421709430404007E-14</v>
      </c>
      <c r="BQ120" s="9">
        <f t="shared" si="118"/>
        <v>2.8421709430404007E-14</v>
      </c>
    </row>
    <row r="121" spans="1:70" x14ac:dyDescent="0.25">
      <c r="B121" s="9" t="s">
        <v>306</v>
      </c>
      <c r="C121" s="19"/>
      <c r="H121" s="33"/>
      <c r="I121" s="13"/>
      <c r="J121" s="9">
        <f>J93-J120</f>
        <v>22.046184328414995</v>
      </c>
      <c r="K121" s="9">
        <f t="shared" ref="K121:BQ121" si="119">K93-K120</f>
        <v>44.121028696457458</v>
      </c>
      <c r="L121" s="9">
        <f t="shared" si="119"/>
        <v>66.226777846615192</v>
      </c>
      <c r="M121" s="9">
        <f t="shared" si="119"/>
        <v>88.370106770328178</v>
      </c>
      <c r="N121" s="9">
        <f t="shared" si="119"/>
        <v>110.55993668478098</v>
      </c>
      <c r="O121" s="9">
        <f t="shared" si="119"/>
        <v>109.67772070421063</v>
      </c>
      <c r="P121" s="9">
        <f t="shared" si="119"/>
        <v>108.77124378417459</v>
      </c>
      <c r="Q121" s="9">
        <f t="shared" si="119"/>
        <v>107.83983874883756</v>
      </c>
      <c r="R121" s="9">
        <f t="shared" si="119"/>
        <v>106.88282007502877</v>
      </c>
      <c r="S121" s="9">
        <f t="shared" si="119"/>
        <v>105.89948338769024</v>
      </c>
      <c r="T121" s="9">
        <f t="shared" si="119"/>
        <v>104.88910494144989</v>
      </c>
      <c r="U121" s="9">
        <f t="shared" si="119"/>
        <v>103.85094108793793</v>
      </c>
      <c r="V121" s="9">
        <f t="shared" si="119"/>
        <v>102.78422772845438</v>
      </c>
      <c r="W121" s="9">
        <f t="shared" si="119"/>
        <v>101.68817975158505</v>
      </c>
      <c r="X121" s="9">
        <f t="shared" si="119"/>
        <v>100.56199045535182</v>
      </c>
      <c r="Y121" s="9">
        <f t="shared" si="119"/>
        <v>99.404830953472171</v>
      </c>
      <c r="Z121" s="9">
        <f t="shared" si="119"/>
        <v>98.215849565290824</v>
      </c>
      <c r="AA121" s="9">
        <f t="shared" si="119"/>
        <v>96.994171188934487</v>
      </c>
      <c r="AB121" s="9">
        <f t="shared" si="119"/>
        <v>95.738896657228352</v>
      </c>
      <c r="AC121" s="9">
        <f t="shared" si="119"/>
        <v>94.449102075900299</v>
      </c>
      <c r="AD121" s="9">
        <f t="shared" si="119"/>
        <v>93.123838143585729</v>
      </c>
      <c r="AE121" s="9">
        <f t="shared" si="119"/>
        <v>91.762129453132516</v>
      </c>
      <c r="AF121" s="9">
        <f t="shared" si="119"/>
        <v>90.36297377369182</v>
      </c>
      <c r="AG121" s="9">
        <f t="shared" si="119"/>
        <v>88.925341313066511</v>
      </c>
      <c r="AH121" s="9">
        <f t="shared" si="119"/>
        <v>87.44817395977401</v>
      </c>
      <c r="AI121" s="9">
        <f t="shared" si="119"/>
        <v>85.930384504265959</v>
      </c>
      <c r="AJ121" s="9">
        <f t="shared" si="119"/>
        <v>84.370855838731444</v>
      </c>
      <c r="AK121" s="9">
        <f t="shared" si="119"/>
        <v>82.768440134894732</v>
      </c>
      <c r="AL121" s="9">
        <f t="shared" si="119"/>
        <v>81.121957999202507</v>
      </c>
      <c r="AM121" s="9">
        <f t="shared" si="119"/>
        <v>79.430197604778755</v>
      </c>
      <c r="AN121" s="9">
        <f t="shared" si="119"/>
        <v>77.691913799508342</v>
      </c>
      <c r="AO121" s="9">
        <f t="shared" si="119"/>
        <v>75.905827189592983</v>
      </c>
      <c r="AP121" s="9">
        <f t="shared" si="119"/>
        <v>74.070623197904951</v>
      </c>
      <c r="AQ121" s="9">
        <f t="shared" si="119"/>
        <v>72.184951096445502</v>
      </c>
      <c r="AR121" s="9">
        <f t="shared" si="119"/>
        <v>70.247423012195924</v>
      </c>
      <c r="AS121" s="9">
        <f t="shared" si="119"/>
        <v>68.256612905629481</v>
      </c>
      <c r="AT121" s="9">
        <f t="shared" si="119"/>
        <v>66.211055521132465</v>
      </c>
      <c r="AU121" s="9">
        <f t="shared" si="119"/>
        <v>64.109245308561782</v>
      </c>
      <c r="AV121" s="9">
        <f t="shared" si="119"/>
        <v>61.9496353151454</v>
      </c>
      <c r="AW121" s="9">
        <f t="shared" si="119"/>
        <v>59.730636046910078</v>
      </c>
      <c r="AX121" s="9">
        <f t="shared" si="119"/>
        <v>57.450614298798278</v>
      </c>
      <c r="AY121" s="9">
        <f t="shared" si="119"/>
        <v>55.1078919526134</v>
      </c>
      <c r="AZ121" s="9">
        <f t="shared" si="119"/>
        <v>52.700744741908444</v>
      </c>
      <c r="BA121" s="9">
        <f t="shared" si="119"/>
        <v>50.227400982909096</v>
      </c>
      <c r="BB121" s="9">
        <f t="shared" si="119"/>
        <v>47.686040270537269</v>
      </c>
      <c r="BC121" s="9">
        <f t="shared" si="119"/>
        <v>45.074792138575212</v>
      </c>
      <c r="BD121" s="9">
        <f t="shared" si="119"/>
        <v>42.3917346829842</v>
      </c>
      <c r="BE121" s="9">
        <f t="shared" si="119"/>
        <v>39.634893147364437</v>
      </c>
      <c r="BF121" s="9">
        <f t="shared" si="119"/>
        <v>36.802238469515125</v>
      </c>
      <c r="BG121" s="9">
        <f t="shared" si="119"/>
        <v>33.891685788024958</v>
      </c>
      <c r="BH121" s="9">
        <f t="shared" si="119"/>
        <v>30.90109290779381</v>
      </c>
      <c r="BI121" s="9">
        <f t="shared" si="119"/>
        <v>27.828258723356306</v>
      </c>
      <c r="BJ121" s="9">
        <f t="shared" si="119"/>
        <v>24.670921598846771</v>
      </c>
      <c r="BK121" s="9">
        <f t="shared" si="119"/>
        <v>21.426757703413227</v>
      </c>
      <c r="BL121" s="9">
        <f t="shared" si="119"/>
        <v>18.093379300855258</v>
      </c>
      <c r="BM121" s="9">
        <f t="shared" si="119"/>
        <v>14.668332992226944</v>
      </c>
      <c r="BN121" s="9">
        <f t="shared" si="119"/>
        <v>11.149097910111351</v>
      </c>
      <c r="BO121" s="9">
        <f t="shared" si="119"/>
        <v>7.5330838632375787</v>
      </c>
      <c r="BP121" s="9">
        <f t="shared" si="119"/>
        <v>3.8176294300747782</v>
      </c>
      <c r="BQ121" s="9">
        <f t="shared" si="119"/>
        <v>0</v>
      </c>
    </row>
    <row r="122" spans="1:70" x14ac:dyDescent="0.25">
      <c r="B122" s="8"/>
      <c r="C122" s="19"/>
    </row>
    <row r="123" spans="1:70" x14ac:dyDescent="0.25">
      <c r="B123" s="8" t="s">
        <v>309</v>
      </c>
      <c r="C123" s="19"/>
      <c r="G123" s="16"/>
      <c r="J123" s="9">
        <f>J93</f>
        <v>110.55993668478101</v>
      </c>
      <c r="K123" s="9">
        <f t="shared" ref="K123:BQ123" si="120">K93</f>
        <v>110.55993668478101</v>
      </c>
      <c r="L123" s="9">
        <f t="shared" si="120"/>
        <v>110.55993668478101</v>
      </c>
      <c r="M123" s="9">
        <f t="shared" si="120"/>
        <v>110.55993668478101</v>
      </c>
      <c r="N123" s="9">
        <f t="shared" si="120"/>
        <v>110.55993668478101</v>
      </c>
      <c r="O123" s="9">
        <f t="shared" si="120"/>
        <v>109.67772070421066</v>
      </c>
      <c r="P123" s="9">
        <f t="shared" si="120"/>
        <v>108.77124378417462</v>
      </c>
      <c r="Q123" s="9">
        <f t="shared" si="120"/>
        <v>107.83983874883759</v>
      </c>
      <c r="R123" s="9">
        <f t="shared" si="120"/>
        <v>106.8828200750288</v>
      </c>
      <c r="S123" s="9">
        <f t="shared" si="120"/>
        <v>105.89948338769027</v>
      </c>
      <c r="T123" s="9">
        <f t="shared" si="120"/>
        <v>104.88910494144992</v>
      </c>
      <c r="U123" s="9">
        <f t="shared" si="120"/>
        <v>103.85094108793795</v>
      </c>
      <c r="V123" s="9">
        <f t="shared" si="120"/>
        <v>102.78422772845441</v>
      </c>
      <c r="W123" s="9">
        <f t="shared" si="120"/>
        <v>101.68817975158508</v>
      </c>
      <c r="X123" s="9">
        <f t="shared" si="120"/>
        <v>100.56199045535185</v>
      </c>
      <c r="Y123" s="9">
        <f t="shared" si="120"/>
        <v>99.404830953472199</v>
      </c>
      <c r="Z123" s="9">
        <f t="shared" si="120"/>
        <v>98.215849565290853</v>
      </c>
      <c r="AA123" s="9">
        <f t="shared" si="120"/>
        <v>96.994171188934516</v>
      </c>
      <c r="AB123" s="9">
        <f t="shared" si="120"/>
        <v>95.738896657228381</v>
      </c>
      <c r="AC123" s="9">
        <f t="shared" si="120"/>
        <v>94.449102075900328</v>
      </c>
      <c r="AD123" s="9">
        <f t="shared" si="120"/>
        <v>93.123838143585758</v>
      </c>
      <c r="AE123" s="9">
        <f t="shared" si="120"/>
        <v>91.762129453132545</v>
      </c>
      <c r="AF123" s="9">
        <f t="shared" si="120"/>
        <v>90.362973773691849</v>
      </c>
      <c r="AG123" s="9">
        <f t="shared" si="120"/>
        <v>88.925341313066539</v>
      </c>
      <c r="AH123" s="9">
        <f t="shared" si="120"/>
        <v>87.448173959774039</v>
      </c>
      <c r="AI123" s="9">
        <f t="shared" si="120"/>
        <v>85.930384504265987</v>
      </c>
      <c r="AJ123" s="9">
        <f t="shared" si="120"/>
        <v>84.370855838731472</v>
      </c>
      <c r="AK123" s="9">
        <f t="shared" si="120"/>
        <v>82.76844013489476</v>
      </c>
      <c r="AL123" s="9">
        <f t="shared" si="120"/>
        <v>81.121957999202536</v>
      </c>
      <c r="AM123" s="9">
        <f t="shared" si="120"/>
        <v>79.430197604778783</v>
      </c>
      <c r="AN123" s="9">
        <f t="shared" si="120"/>
        <v>77.69191379950837</v>
      </c>
      <c r="AO123" s="9">
        <f t="shared" si="120"/>
        <v>75.905827189593012</v>
      </c>
      <c r="AP123" s="9">
        <f t="shared" si="120"/>
        <v>74.070623197904979</v>
      </c>
      <c r="AQ123" s="9">
        <f t="shared" si="120"/>
        <v>72.184951096445531</v>
      </c>
      <c r="AR123" s="9">
        <f t="shared" si="120"/>
        <v>70.247423012195952</v>
      </c>
      <c r="AS123" s="9">
        <f t="shared" si="120"/>
        <v>68.25661290562951</v>
      </c>
      <c r="AT123" s="9">
        <f t="shared" si="120"/>
        <v>66.211055521132494</v>
      </c>
      <c r="AU123" s="9">
        <f t="shared" si="120"/>
        <v>64.10924530856181</v>
      </c>
      <c r="AV123" s="9">
        <f t="shared" si="120"/>
        <v>61.949635315145429</v>
      </c>
      <c r="AW123" s="9">
        <f t="shared" si="120"/>
        <v>59.730636046910107</v>
      </c>
      <c r="AX123" s="9">
        <f t="shared" si="120"/>
        <v>57.450614298798307</v>
      </c>
      <c r="AY123" s="9">
        <f t="shared" si="120"/>
        <v>55.107891952613429</v>
      </c>
      <c r="AZ123" s="9">
        <f t="shared" si="120"/>
        <v>52.700744741908473</v>
      </c>
      <c r="BA123" s="9">
        <f t="shared" si="120"/>
        <v>50.227400982909124</v>
      </c>
      <c r="BB123" s="9">
        <f t="shared" si="120"/>
        <v>47.686040270537298</v>
      </c>
      <c r="BC123" s="9">
        <f t="shared" si="120"/>
        <v>45.074792138575241</v>
      </c>
      <c r="BD123" s="9">
        <f t="shared" si="120"/>
        <v>42.391734682984229</v>
      </c>
      <c r="BE123" s="9">
        <f t="shared" si="120"/>
        <v>39.634893147364465</v>
      </c>
      <c r="BF123" s="9">
        <f t="shared" si="120"/>
        <v>36.802238469515153</v>
      </c>
      <c r="BG123" s="9">
        <f t="shared" si="120"/>
        <v>33.891685788024986</v>
      </c>
      <c r="BH123" s="9">
        <f t="shared" si="120"/>
        <v>30.901092907793839</v>
      </c>
      <c r="BI123" s="9">
        <f t="shared" si="120"/>
        <v>27.828258723356335</v>
      </c>
      <c r="BJ123" s="9">
        <f t="shared" si="120"/>
        <v>24.6709215988468</v>
      </c>
      <c r="BK123" s="9">
        <f t="shared" si="120"/>
        <v>21.426757703413255</v>
      </c>
      <c r="BL123" s="9">
        <f t="shared" si="120"/>
        <v>18.093379300855286</v>
      </c>
      <c r="BM123" s="9">
        <f t="shared" si="120"/>
        <v>14.668332992226972</v>
      </c>
      <c r="BN123" s="9">
        <f t="shared" si="120"/>
        <v>11.149097910111379</v>
      </c>
      <c r="BO123" s="9">
        <f t="shared" si="120"/>
        <v>7.5330838632376071</v>
      </c>
      <c r="BP123" s="9">
        <f t="shared" si="120"/>
        <v>3.8176294300748066</v>
      </c>
      <c r="BQ123" s="9">
        <f t="shared" si="120"/>
        <v>2.8421709430404007E-14</v>
      </c>
    </row>
    <row r="124" spans="1:70" x14ac:dyDescent="0.25">
      <c r="B124" s="8" t="s">
        <v>310</v>
      </c>
      <c r="C124" s="19"/>
      <c r="E124" s="15">
        <v>5.0000000000000001E-3</v>
      </c>
      <c r="F124" s="33">
        <f>E124+C11</f>
        <v>2.6536427794564218E-2</v>
      </c>
      <c r="I124" s="13"/>
      <c r="J124" s="9">
        <f>J123*$F$124</f>
        <v>2.9338657768072829</v>
      </c>
      <c r="K124" s="9">
        <f t="shared" ref="K124:BQ124" si="121">K123*$F$124</f>
        <v>2.9338657768072829</v>
      </c>
      <c r="L124" s="9">
        <f t="shared" si="121"/>
        <v>2.9338657768072829</v>
      </c>
      <c r="M124" s="9">
        <f t="shared" si="121"/>
        <v>2.9338657768072829</v>
      </c>
      <c r="N124" s="9">
        <f t="shared" si="121"/>
        <v>2.9338657768072829</v>
      </c>
      <c r="O124" s="9">
        <f t="shared" si="121"/>
        <v>2.9104549161396669</v>
      </c>
      <c r="P124" s="9">
        <f t="shared" si="121"/>
        <v>2.8864002568036917</v>
      </c>
      <c r="Q124" s="9">
        <f t="shared" si="121"/>
        <v>2.8616840943359771</v>
      </c>
      <c r="R124" s="9">
        <f t="shared" si="121"/>
        <v>2.8362882374004008</v>
      </c>
      <c r="S124" s="9">
        <f t="shared" si="121"/>
        <v>2.8101939943990955</v>
      </c>
      <c r="T124" s="9">
        <f t="shared" si="121"/>
        <v>2.7833821597152544</v>
      </c>
      <c r="U124" s="9">
        <f t="shared" si="121"/>
        <v>2.7558329995776081</v>
      </c>
      <c r="V124" s="9">
        <f t="shared" si="121"/>
        <v>2.7275262375361757</v>
      </c>
      <c r="W124" s="9">
        <f t="shared" si="121"/>
        <v>2.6984410395386047</v>
      </c>
      <c r="X124" s="9">
        <f t="shared" si="121"/>
        <v>2.6685559985961005</v>
      </c>
      <c r="Y124" s="9">
        <f t="shared" si="121"/>
        <v>2.6378491190276772</v>
      </c>
      <c r="Z124" s="9">
        <f t="shared" si="121"/>
        <v>2.6062978002711223</v>
      </c>
      <c r="AA124" s="9">
        <f t="shared" si="121"/>
        <v>2.5738788202487619</v>
      </c>
      <c r="AB124" s="9">
        <f t="shared" si="121"/>
        <v>2.5405683182757866</v>
      </c>
      <c r="AC124" s="9">
        <f t="shared" si="121"/>
        <v>2.5063417774985544</v>
      </c>
      <c r="AD124" s="9">
        <f t="shared" si="121"/>
        <v>2.4711740068499486</v>
      </c>
      <c r="AE124" s="9">
        <f t="shared" si="121"/>
        <v>2.4350391225085062</v>
      </c>
      <c r="AF124" s="9">
        <f t="shared" si="121"/>
        <v>2.3979105288476736</v>
      </c>
      <c r="AG124" s="9">
        <f t="shared" si="121"/>
        <v>2.3597608988611687</v>
      </c>
      <c r="AH124" s="9">
        <f t="shared" si="121"/>
        <v>2.3205621540500347</v>
      </c>
      <c r="AI124" s="9">
        <f t="shared" si="121"/>
        <v>2.2802854437565943</v>
      </c>
      <c r="AJ124" s="9">
        <f t="shared" si="121"/>
        <v>2.2389011239300847</v>
      </c>
      <c r="AK124" s="9">
        <f t="shared" si="121"/>
        <v>2.1963787353083459</v>
      </c>
      <c r="AL124" s="9">
        <f t="shared" si="121"/>
        <v>2.1526869809995093</v>
      </c>
      <c r="AM124" s="9">
        <f t="shared" si="121"/>
        <v>2.1077937034471796</v>
      </c>
      <c r="AN124" s="9">
        <f t="shared" si="121"/>
        <v>2.0616658607621612</v>
      </c>
      <c r="AO124" s="9">
        <f t="shared" si="121"/>
        <v>2.0142695024033044</v>
      </c>
      <c r="AP124" s="9">
        <f t="shared" si="121"/>
        <v>1.9655697441895787</v>
      </c>
      <c r="AQ124" s="9">
        <f t="shared" si="121"/>
        <v>1.9155307426249759</v>
      </c>
      <c r="AR124" s="9">
        <f t="shared" si="121"/>
        <v>1.8641156685173468</v>
      </c>
      <c r="AS124" s="9">
        <f t="shared" si="121"/>
        <v>1.8112866798717575</v>
      </c>
      <c r="AT124" s="9">
        <f t="shared" si="121"/>
        <v>1.7570048940384149</v>
      </c>
      <c r="AU124" s="9">
        <f t="shared" si="121"/>
        <v>1.7012303590946554</v>
      </c>
      <c r="AV124" s="9">
        <f t="shared" si="121"/>
        <v>1.6439220244399422</v>
      </c>
      <c r="AW124" s="9">
        <f t="shared" si="121"/>
        <v>1.5850377105822246</v>
      </c>
      <c r="AX124" s="9">
        <f t="shared" si="121"/>
        <v>1.5245340780934198</v>
      </c>
      <c r="AY124" s="9">
        <f t="shared" si="121"/>
        <v>1.4623665957111727</v>
      </c>
      <c r="AZ124" s="9">
        <f t="shared" si="121"/>
        <v>1.3984895075634141</v>
      </c>
      <c r="BA124" s="9">
        <f t="shared" si="121"/>
        <v>1.3328557994915917</v>
      </c>
      <c r="BB124" s="9">
        <f t="shared" si="121"/>
        <v>1.2654171644477945</v>
      </c>
      <c r="BC124" s="9">
        <f t="shared" si="121"/>
        <v>1.1961239669402928</v>
      </c>
      <c r="BD124" s="9">
        <f t="shared" si="121"/>
        <v>1.1249252065013347</v>
      </c>
      <c r="BE124" s="9">
        <f t="shared" si="121"/>
        <v>1.0517684801503053</v>
      </c>
      <c r="BF124" s="9">
        <f t="shared" si="121"/>
        <v>0.97659994382462245</v>
      </c>
      <c r="BG124" s="9">
        <f t="shared" si="121"/>
        <v>0.89936427274998332</v>
      </c>
      <c r="BH124" s="9">
        <f t="shared" si="121"/>
        <v>0.82000462072079161</v>
      </c>
      <c r="BI124" s="9">
        <f t="shared" si="121"/>
        <v>0.7384625782607972</v>
      </c>
      <c r="BJ124" s="9">
        <f t="shared" si="121"/>
        <v>0.65467812963315286</v>
      </c>
      <c r="BK124" s="9">
        <f t="shared" si="121"/>
        <v>0.56858960866824848</v>
      </c>
      <c r="BL124" s="9">
        <f t="shared" si="121"/>
        <v>0.48013365337680913</v>
      </c>
      <c r="BM124" s="9">
        <f t="shared" si="121"/>
        <v>0.38924515931485515</v>
      </c>
      <c r="BN124" s="9">
        <f t="shared" si="121"/>
        <v>0.29585723166619743</v>
      </c>
      <c r="BO124" s="9">
        <f t="shared" si="121"/>
        <v>0.19990113600720164</v>
      </c>
      <c r="BP124" s="9">
        <f t="shared" si="121"/>
        <v>0.10130624771758345</v>
      </c>
      <c r="BQ124" s="9">
        <f t="shared" si="121"/>
        <v>7.5421064009800085E-16</v>
      </c>
    </row>
    <row r="125" spans="1:70" x14ac:dyDescent="0.25">
      <c r="B125" s="8" t="s">
        <v>311</v>
      </c>
      <c r="C125" s="19"/>
      <c r="E125" s="97">
        <v>0.25</v>
      </c>
      <c r="I125" s="31"/>
      <c r="J125" s="37">
        <f>J124*$E$125</f>
        <v>0.73346644420182072</v>
      </c>
      <c r="K125" s="37">
        <f t="shared" ref="K125:BQ125" si="122">K124*$E$125</f>
        <v>0.73346644420182072</v>
      </c>
      <c r="L125" s="37">
        <f t="shared" si="122"/>
        <v>0.73346644420182072</v>
      </c>
      <c r="M125" s="37">
        <f t="shared" si="122"/>
        <v>0.73346644420182072</v>
      </c>
      <c r="N125" s="37">
        <f t="shared" si="122"/>
        <v>0.73346644420182072</v>
      </c>
      <c r="O125" s="37">
        <f t="shared" si="122"/>
        <v>0.72761372903491672</v>
      </c>
      <c r="P125" s="37">
        <f t="shared" si="122"/>
        <v>0.72160006420092293</v>
      </c>
      <c r="Q125" s="37">
        <f t="shared" si="122"/>
        <v>0.71542102358399429</v>
      </c>
      <c r="R125" s="37">
        <f t="shared" si="122"/>
        <v>0.7090720593501002</v>
      </c>
      <c r="S125" s="37">
        <f t="shared" si="122"/>
        <v>0.70254849859977386</v>
      </c>
      <c r="T125" s="37">
        <f t="shared" si="122"/>
        <v>0.69584553992881359</v>
      </c>
      <c r="U125" s="37">
        <f t="shared" si="122"/>
        <v>0.68895824989440202</v>
      </c>
      <c r="V125" s="37">
        <f t="shared" si="122"/>
        <v>0.68188155938404393</v>
      </c>
      <c r="W125" s="37">
        <f t="shared" si="122"/>
        <v>0.67461025988465118</v>
      </c>
      <c r="X125" s="37">
        <f t="shared" si="122"/>
        <v>0.66713899964902512</v>
      </c>
      <c r="Y125" s="37">
        <f t="shared" si="122"/>
        <v>0.65946227975691929</v>
      </c>
      <c r="Z125" s="37">
        <f t="shared" si="122"/>
        <v>0.65157445006778059</v>
      </c>
      <c r="AA125" s="37">
        <f t="shared" si="122"/>
        <v>0.64346970506219048</v>
      </c>
      <c r="AB125" s="37">
        <f t="shared" si="122"/>
        <v>0.63514207956894664</v>
      </c>
      <c r="AC125" s="37">
        <f t="shared" si="122"/>
        <v>0.62658544437463859</v>
      </c>
      <c r="AD125" s="37">
        <f t="shared" si="122"/>
        <v>0.61779350171248715</v>
      </c>
      <c r="AE125" s="37">
        <f t="shared" si="122"/>
        <v>0.60875978062712655</v>
      </c>
      <c r="AF125" s="37">
        <f t="shared" si="122"/>
        <v>0.59947763221191841</v>
      </c>
      <c r="AG125" s="37">
        <f t="shared" si="122"/>
        <v>0.58994022471529217</v>
      </c>
      <c r="AH125" s="37">
        <f t="shared" si="122"/>
        <v>0.58014053851250869</v>
      </c>
      <c r="AI125" s="37">
        <f t="shared" si="122"/>
        <v>0.57007136093914856</v>
      </c>
      <c r="AJ125" s="37">
        <f t="shared" si="122"/>
        <v>0.55972528098252117</v>
      </c>
      <c r="AK125" s="37">
        <f t="shared" si="122"/>
        <v>0.54909468382708648</v>
      </c>
      <c r="AL125" s="37">
        <f t="shared" si="122"/>
        <v>0.53817174524987732</v>
      </c>
      <c r="AM125" s="37">
        <f t="shared" si="122"/>
        <v>0.52694842586179491</v>
      </c>
      <c r="AN125" s="37">
        <f t="shared" si="122"/>
        <v>0.5154164651905403</v>
      </c>
      <c r="AO125" s="37">
        <f t="shared" si="122"/>
        <v>0.50356737560082609</v>
      </c>
      <c r="AP125" s="37">
        <f t="shared" si="122"/>
        <v>0.49139243604739469</v>
      </c>
      <c r="AQ125" s="37">
        <f t="shared" si="122"/>
        <v>0.47888268565624398</v>
      </c>
      <c r="AR125" s="37">
        <f t="shared" si="122"/>
        <v>0.46602891712933669</v>
      </c>
      <c r="AS125" s="37">
        <f t="shared" si="122"/>
        <v>0.45282166996793938</v>
      </c>
      <c r="AT125" s="37">
        <f t="shared" si="122"/>
        <v>0.43925122350960372</v>
      </c>
      <c r="AU125" s="37">
        <f t="shared" si="122"/>
        <v>0.42530758977366384</v>
      </c>
      <c r="AV125" s="37">
        <f t="shared" si="122"/>
        <v>0.41098050610998554</v>
      </c>
      <c r="AW125" s="37">
        <f t="shared" si="122"/>
        <v>0.39625942764555616</v>
      </c>
      <c r="AX125" s="37">
        <f t="shared" si="122"/>
        <v>0.38113351952335495</v>
      </c>
      <c r="AY125" s="37">
        <f t="shared" si="122"/>
        <v>0.36559164892779317</v>
      </c>
      <c r="AZ125" s="37">
        <f t="shared" si="122"/>
        <v>0.34962237689085351</v>
      </c>
      <c r="BA125" s="37">
        <f t="shared" si="122"/>
        <v>0.33321394987289793</v>
      </c>
      <c r="BB125" s="37">
        <f t="shared" si="122"/>
        <v>0.31635429111194863</v>
      </c>
      <c r="BC125" s="37">
        <f t="shared" si="122"/>
        <v>0.29903099173507319</v>
      </c>
      <c r="BD125" s="37">
        <f t="shared" si="122"/>
        <v>0.28123130162533366</v>
      </c>
      <c r="BE125" s="37">
        <f t="shared" si="122"/>
        <v>0.26294212003757633</v>
      </c>
      <c r="BF125" s="37">
        <f t="shared" si="122"/>
        <v>0.24414998595615561</v>
      </c>
      <c r="BG125" s="37">
        <f t="shared" si="122"/>
        <v>0.22484106818749583</v>
      </c>
      <c r="BH125" s="37">
        <f t="shared" si="122"/>
        <v>0.2050011551801979</v>
      </c>
      <c r="BI125" s="37">
        <f t="shared" si="122"/>
        <v>0.1846156445651993</v>
      </c>
      <c r="BJ125" s="37">
        <f t="shared" si="122"/>
        <v>0.16366953240828822</v>
      </c>
      <c r="BK125" s="37">
        <f t="shared" si="122"/>
        <v>0.14214740216706212</v>
      </c>
      <c r="BL125" s="37">
        <f t="shared" si="122"/>
        <v>0.12003341334420228</v>
      </c>
      <c r="BM125" s="37">
        <f t="shared" si="122"/>
        <v>9.7311289828713787E-2</v>
      </c>
      <c r="BN125" s="37">
        <f t="shared" si="122"/>
        <v>7.3964307916549357E-2</v>
      </c>
      <c r="BO125" s="37">
        <f t="shared" si="122"/>
        <v>4.9975284001800409E-2</v>
      </c>
      <c r="BP125" s="37">
        <f t="shared" si="122"/>
        <v>2.5326561929395863E-2</v>
      </c>
      <c r="BQ125" s="37">
        <f t="shared" si="122"/>
        <v>1.8855266002450021E-16</v>
      </c>
    </row>
    <row r="126" spans="1:70" x14ac:dyDescent="0.25">
      <c r="B126" s="8"/>
      <c r="C126" s="19"/>
      <c r="I126" s="27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</row>
    <row r="127" spans="1:70" x14ac:dyDescent="0.25">
      <c r="B127" s="8" t="s">
        <v>312</v>
      </c>
      <c r="C127" s="19"/>
      <c r="F127" s="9">
        <f>SUM(J125:S125)</f>
        <v>7.2435875957788118</v>
      </c>
      <c r="I127" s="13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</row>
    <row r="128" spans="1:70" x14ac:dyDescent="0.25">
      <c r="B128" s="8" t="s">
        <v>313</v>
      </c>
      <c r="E128" s="14">
        <f>'Rates Extrap'!C42</f>
        <v>1.43E-2</v>
      </c>
      <c r="F128" s="9">
        <f>NPV(E128,J125:BQ125)</f>
        <v>20.933017153862306</v>
      </c>
      <c r="I128" s="13"/>
    </row>
    <row r="129" spans="2:49" x14ac:dyDescent="0.25">
      <c r="B129" s="8"/>
      <c r="I129" s="13"/>
    </row>
    <row r="130" spans="2:49" x14ac:dyDescent="0.25">
      <c r="B130" s="8"/>
      <c r="I130" s="13"/>
    </row>
    <row r="131" spans="2:49" x14ac:dyDescent="0.25">
      <c r="B131" s="8"/>
      <c r="I131" s="13"/>
    </row>
    <row r="132" spans="2:49" x14ac:dyDescent="0.25">
      <c r="B132" s="8"/>
      <c r="G132" s="16"/>
      <c r="I132" s="13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</row>
    <row r="133" spans="2:49" x14ac:dyDescent="0.25">
      <c r="B133" s="8"/>
      <c r="I133" s="13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</row>
    <row r="134" spans="2:49" x14ac:dyDescent="0.25">
      <c r="B134" s="8"/>
      <c r="I134" s="13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</row>
    <row r="135" spans="2:49" x14ac:dyDescent="0.25">
      <c r="B135" s="8"/>
      <c r="G135" s="19"/>
      <c r="I135" s="13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</row>
    <row r="136" spans="2:49" x14ac:dyDescent="0.25">
      <c r="B136" s="8"/>
    </row>
    <row r="137" spans="2:49" x14ac:dyDescent="0.25">
      <c r="B137" s="8"/>
      <c r="I137" s="29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</row>
    <row r="138" spans="2:49" x14ac:dyDescent="0.25">
      <c r="B138" s="8"/>
      <c r="H138" s="76"/>
      <c r="I138" s="29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</row>
    <row r="139" spans="2:49" x14ac:dyDescent="0.25">
      <c r="B139" s="8"/>
      <c r="H139" s="35"/>
      <c r="I139" s="13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</row>
    <row r="140" spans="2:49" x14ac:dyDescent="0.25">
      <c r="B140" s="8"/>
      <c r="I140" s="13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</row>
    <row r="141" spans="2:49" x14ac:dyDescent="0.25">
      <c r="B141" s="8"/>
      <c r="G141" s="19"/>
    </row>
    <row r="142" spans="2:49" x14ac:dyDescent="0.25">
      <c r="B142" s="8"/>
      <c r="G142" s="16"/>
    </row>
    <row r="143" spans="2:49" x14ac:dyDescent="0.25">
      <c r="B143" s="8"/>
    </row>
    <row r="144" spans="2:49" x14ac:dyDescent="0.25">
      <c r="B144" s="8"/>
      <c r="G144" s="88"/>
    </row>
    <row r="145" spans="2:7" x14ac:dyDescent="0.25">
      <c r="B145" s="8"/>
      <c r="G145" s="89"/>
    </row>
    <row r="146" spans="2:7" x14ac:dyDescent="0.25">
      <c r="B146" s="8"/>
      <c r="G146" s="88"/>
    </row>
    <row r="147" spans="2:7" x14ac:dyDescent="0.25">
      <c r="B147" s="8"/>
    </row>
    <row r="148" spans="2:7" x14ac:dyDescent="0.25">
      <c r="B148" s="8"/>
    </row>
    <row r="149" spans="2:7" x14ac:dyDescent="0.25">
      <c r="B149" s="8"/>
    </row>
    <row r="150" spans="2:7" x14ac:dyDescent="0.25">
      <c r="B150" s="8"/>
    </row>
    <row r="151" spans="2:7" x14ac:dyDescent="0.25">
      <c r="B151" s="8"/>
    </row>
    <row r="152" spans="2:7" x14ac:dyDescent="0.25">
      <c r="B152" s="8"/>
    </row>
    <row r="153" spans="2:7" x14ac:dyDescent="0.25">
      <c r="B153" s="8"/>
    </row>
    <row r="154" spans="2:7" x14ac:dyDescent="0.25">
      <c r="B154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C1F2-CB9F-4517-966F-AA78666178C7}">
  <sheetPr codeName="Sheet9"/>
  <dimension ref="A1:BR128"/>
  <sheetViews>
    <sheetView showGridLines="0" workbookViewId="0">
      <selection activeCell="D13" sqref="D13"/>
    </sheetView>
  </sheetViews>
  <sheetFormatPr defaultRowHeight="15" x14ac:dyDescent="0.25"/>
  <sheetData>
    <row r="1" spans="1:70" ht="28.5" x14ac:dyDescent="0.45">
      <c r="A1" s="24" t="s">
        <v>316</v>
      </c>
      <c r="B1" s="24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</row>
    <row r="2" spans="1:70" x14ac:dyDescent="0.25">
      <c r="A2" s="9"/>
      <c r="B2" s="32" t="e">
        <f>#REF!</f>
        <v>#REF!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</row>
    <row r="3" spans="1:70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</row>
    <row r="4" spans="1:70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2">
        <f>'Rates Extrap'!$G$7</f>
        <v>44089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</row>
    <row r="5" spans="1:70" x14ac:dyDescent="0.25">
      <c r="A5" s="9"/>
      <c r="B5" s="9" t="s">
        <v>222</v>
      </c>
      <c r="C5" s="36">
        <f>'Rates Extrap'!$G$7</f>
        <v>44089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8" t="str">
        <f>'Rates Extrap'!K8</f>
        <v>Aa3/AA-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</row>
    <row r="6" spans="1:70" x14ac:dyDescent="0.25">
      <c r="A6" s="9"/>
      <c r="B6" s="9" t="s">
        <v>240</v>
      </c>
      <c r="C6" s="35">
        <v>55.479002107019561</v>
      </c>
      <c r="D6" s="9"/>
      <c r="E6" s="9">
        <f>SUM(H29:H58)-C6</f>
        <v>-24.84976611322389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x14ac:dyDescent="0.25">
      <c r="A7" s="9"/>
      <c r="B7" s="9" t="s">
        <v>293</v>
      </c>
      <c r="C7" s="103">
        <v>51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x14ac:dyDescent="0.25">
      <c r="A8" s="9"/>
      <c r="B8" s="9"/>
      <c r="C8" s="15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x14ac:dyDescent="0.25">
      <c r="A9" s="9"/>
      <c r="B9" s="17" t="s">
        <v>302</v>
      </c>
      <c r="C9" s="18">
        <f>C6-D100</f>
        <v>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x14ac:dyDescent="0.25">
      <c r="A10" s="9"/>
      <c r="B10" s="9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x14ac:dyDescent="0.25">
      <c r="A11" s="9"/>
      <c r="B11" s="9" t="s">
        <v>245</v>
      </c>
      <c r="C11" s="33">
        <f>H90</f>
        <v>1.8632784258295176E-2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x14ac:dyDescent="0.25">
      <c r="A12" s="9"/>
      <c r="B12" s="17"/>
      <c r="C12" s="1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x14ac:dyDescent="0.25">
      <c r="A14" s="9"/>
      <c r="B14" s="9"/>
      <c r="C14" s="33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x14ac:dyDescent="0.25">
      <c r="A15" s="9"/>
      <c r="B15" s="9"/>
      <c r="C15" s="33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x14ac:dyDescent="0.25">
      <c r="A16" s="9"/>
      <c r="B16" s="9"/>
      <c r="C16" s="8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x14ac:dyDescent="0.25">
      <c r="A25" s="10"/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x14ac:dyDescent="0.25">
      <c r="A26" s="18"/>
      <c r="B26" s="18" t="s">
        <v>277</v>
      </c>
      <c r="C26" s="18"/>
      <c r="D26" s="18" t="s">
        <v>239</v>
      </c>
      <c r="E26" s="34">
        <f>C8</f>
        <v>0</v>
      </c>
      <c r="F26" s="18" t="s">
        <v>239</v>
      </c>
      <c r="G26" s="18" t="s">
        <v>239</v>
      </c>
      <c r="H26" s="18" t="s">
        <v>239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x14ac:dyDescent="0.25">
      <c r="A27" s="18" t="s">
        <v>233</v>
      </c>
      <c r="B27" s="18" t="s">
        <v>237</v>
      </c>
      <c r="C27" s="18"/>
      <c r="D27" s="18" t="s">
        <v>234</v>
      </c>
      <c r="E27" s="18" t="s">
        <v>235</v>
      </c>
      <c r="F27" s="18" t="s">
        <v>236</v>
      </c>
      <c r="G27" s="18" t="s">
        <v>241</v>
      </c>
      <c r="H27" s="18" t="s">
        <v>240</v>
      </c>
      <c r="I27" s="9"/>
      <c r="J27" s="26">
        <f>1</f>
        <v>1</v>
      </c>
      <c r="K27" s="26">
        <f>J27+1</f>
        <v>2</v>
      </c>
      <c r="L27" s="26">
        <f t="shared" ref="L27:BQ27" si="0">K27+1</f>
        <v>3</v>
      </c>
      <c r="M27" s="26">
        <f t="shared" si="0"/>
        <v>4</v>
      </c>
      <c r="N27" s="26">
        <f t="shared" si="0"/>
        <v>5</v>
      </c>
      <c r="O27" s="26">
        <f t="shared" si="0"/>
        <v>6</v>
      </c>
      <c r="P27" s="26">
        <f t="shared" si="0"/>
        <v>7</v>
      </c>
      <c r="Q27" s="26">
        <f t="shared" si="0"/>
        <v>8</v>
      </c>
      <c r="R27" s="26">
        <f t="shared" si="0"/>
        <v>9</v>
      </c>
      <c r="S27" s="26">
        <f t="shared" si="0"/>
        <v>10</v>
      </c>
      <c r="T27" s="26">
        <f t="shared" si="0"/>
        <v>11</v>
      </c>
      <c r="U27" s="26">
        <f t="shared" si="0"/>
        <v>12</v>
      </c>
      <c r="V27" s="26">
        <f t="shared" si="0"/>
        <v>13</v>
      </c>
      <c r="W27" s="26">
        <f t="shared" si="0"/>
        <v>14</v>
      </c>
      <c r="X27" s="26">
        <f t="shared" si="0"/>
        <v>15</v>
      </c>
      <c r="Y27" s="26">
        <f t="shared" si="0"/>
        <v>16</v>
      </c>
      <c r="Z27" s="26">
        <f t="shared" si="0"/>
        <v>17</v>
      </c>
      <c r="AA27" s="26">
        <f t="shared" si="0"/>
        <v>18</v>
      </c>
      <c r="AB27" s="26">
        <f t="shared" si="0"/>
        <v>19</v>
      </c>
      <c r="AC27" s="26">
        <f t="shared" si="0"/>
        <v>20</v>
      </c>
      <c r="AD27" s="26">
        <f t="shared" si="0"/>
        <v>21</v>
      </c>
      <c r="AE27" s="26">
        <f t="shared" si="0"/>
        <v>22</v>
      </c>
      <c r="AF27" s="26">
        <f t="shared" si="0"/>
        <v>23</v>
      </c>
      <c r="AG27" s="26">
        <f t="shared" si="0"/>
        <v>24</v>
      </c>
      <c r="AH27" s="26">
        <f t="shared" si="0"/>
        <v>25</v>
      </c>
      <c r="AI27" s="26">
        <f t="shared" si="0"/>
        <v>26</v>
      </c>
      <c r="AJ27" s="26">
        <f t="shared" si="0"/>
        <v>27</v>
      </c>
      <c r="AK27" s="26">
        <f t="shared" si="0"/>
        <v>28</v>
      </c>
      <c r="AL27" s="26">
        <f t="shared" si="0"/>
        <v>29</v>
      </c>
      <c r="AM27" s="26">
        <f t="shared" si="0"/>
        <v>30</v>
      </c>
      <c r="AN27" s="26">
        <f t="shared" si="0"/>
        <v>31</v>
      </c>
      <c r="AO27" s="26">
        <f t="shared" si="0"/>
        <v>32</v>
      </c>
      <c r="AP27" s="26">
        <f t="shared" si="0"/>
        <v>33</v>
      </c>
      <c r="AQ27" s="26">
        <f t="shared" si="0"/>
        <v>34</v>
      </c>
      <c r="AR27" s="26">
        <f t="shared" si="0"/>
        <v>35</v>
      </c>
      <c r="AS27" s="26">
        <f t="shared" si="0"/>
        <v>36</v>
      </c>
      <c r="AT27" s="26">
        <f t="shared" si="0"/>
        <v>37</v>
      </c>
      <c r="AU27" s="26">
        <f t="shared" si="0"/>
        <v>38</v>
      </c>
      <c r="AV27" s="26">
        <f t="shared" si="0"/>
        <v>39</v>
      </c>
      <c r="AW27" s="26">
        <f t="shared" si="0"/>
        <v>40</v>
      </c>
      <c r="AX27" s="26">
        <f t="shared" si="0"/>
        <v>41</v>
      </c>
      <c r="AY27" s="26">
        <f t="shared" si="0"/>
        <v>42</v>
      </c>
      <c r="AZ27" s="26">
        <f t="shared" si="0"/>
        <v>43</v>
      </c>
      <c r="BA27" s="26">
        <f t="shared" si="0"/>
        <v>44</v>
      </c>
      <c r="BB27" s="26">
        <f t="shared" si="0"/>
        <v>45</v>
      </c>
      <c r="BC27" s="26">
        <f t="shared" si="0"/>
        <v>46</v>
      </c>
      <c r="BD27" s="26">
        <f t="shared" si="0"/>
        <v>47</v>
      </c>
      <c r="BE27" s="26">
        <f t="shared" si="0"/>
        <v>48</v>
      </c>
      <c r="BF27" s="26">
        <f t="shared" si="0"/>
        <v>49</v>
      </c>
      <c r="BG27" s="26">
        <f t="shared" si="0"/>
        <v>50</v>
      </c>
      <c r="BH27" s="26">
        <f t="shared" si="0"/>
        <v>51</v>
      </c>
      <c r="BI27" s="26">
        <f t="shared" si="0"/>
        <v>52</v>
      </c>
      <c r="BJ27" s="26">
        <f t="shared" si="0"/>
        <v>53</v>
      </c>
      <c r="BK27" s="26">
        <f t="shared" si="0"/>
        <v>54</v>
      </c>
      <c r="BL27" s="26">
        <f t="shared" si="0"/>
        <v>55</v>
      </c>
      <c r="BM27" s="26">
        <f t="shared" si="0"/>
        <v>56</v>
      </c>
      <c r="BN27" s="26">
        <f t="shared" si="0"/>
        <v>57</v>
      </c>
      <c r="BO27" s="26">
        <f t="shared" si="0"/>
        <v>58</v>
      </c>
      <c r="BP27" s="26">
        <f t="shared" si="0"/>
        <v>59</v>
      </c>
      <c r="BQ27" s="26">
        <f t="shared" si="0"/>
        <v>60</v>
      </c>
      <c r="BR27" s="26"/>
    </row>
    <row r="28" spans="1:70" x14ac:dyDescent="0.25">
      <c r="A28" s="9"/>
      <c r="B28" s="101">
        <f>SUM(B29:B88)</f>
        <v>1.0000000000000002</v>
      </c>
      <c r="C28" s="9"/>
      <c r="D28" s="9"/>
      <c r="E28" s="9"/>
      <c r="F28" s="9"/>
      <c r="G28" s="9"/>
      <c r="H28" s="13">
        <f>SUM(H29:H88)</f>
        <v>55.479002107019568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x14ac:dyDescent="0.25">
      <c r="A29" s="25">
        <v>1</v>
      </c>
      <c r="B29" s="29">
        <f>'Amort Alloc'!Q21</f>
        <v>0</v>
      </c>
      <c r="C29" s="30"/>
      <c r="D29" s="27">
        <f>$C$6*B29</f>
        <v>0</v>
      </c>
      <c r="E29" s="13">
        <f>D29*F29</f>
        <v>0</v>
      </c>
      <c r="F29" s="14">
        <f>'Rates Extrap'!K13</f>
        <v>1.3679999999999999E-3</v>
      </c>
      <c r="G29" s="28">
        <v>1</v>
      </c>
      <c r="H29" s="13">
        <f>NPV(F29,J29:BQ29)</f>
        <v>0</v>
      </c>
      <c r="I29" s="9"/>
      <c r="J29" s="9">
        <f t="shared" ref="J29:Y44" si="1">IF($A29&gt;=J$27,$E29,0)+IF($A29=J$27,$D29,0)</f>
        <v>0</v>
      </c>
      <c r="K29" s="9">
        <f t="shared" si="1"/>
        <v>0</v>
      </c>
      <c r="L29" s="9">
        <f t="shared" si="1"/>
        <v>0</v>
      </c>
      <c r="M29" s="9">
        <f t="shared" si="1"/>
        <v>0</v>
      </c>
      <c r="N29" s="9">
        <f t="shared" si="1"/>
        <v>0</v>
      </c>
      <c r="O29" s="9">
        <f t="shared" si="1"/>
        <v>0</v>
      </c>
      <c r="P29" s="9">
        <f t="shared" si="1"/>
        <v>0</v>
      </c>
      <c r="Q29" s="9">
        <f t="shared" si="1"/>
        <v>0</v>
      </c>
      <c r="R29" s="9">
        <f t="shared" si="1"/>
        <v>0</v>
      </c>
      <c r="S29" s="9">
        <f t="shared" si="1"/>
        <v>0</v>
      </c>
      <c r="T29" s="9">
        <f t="shared" si="1"/>
        <v>0</v>
      </c>
      <c r="U29" s="9">
        <f t="shared" si="1"/>
        <v>0</v>
      </c>
      <c r="V29" s="9">
        <f t="shared" si="1"/>
        <v>0</v>
      </c>
      <c r="W29" s="9">
        <f t="shared" si="1"/>
        <v>0</v>
      </c>
      <c r="X29" s="9">
        <f t="shared" si="1"/>
        <v>0</v>
      </c>
      <c r="Y29" s="9">
        <f t="shared" si="1"/>
        <v>0</v>
      </c>
      <c r="Z29" s="9">
        <f t="shared" ref="Z29:BQ34" si="2">IF($A29&gt;=Z$27,$E29,0)+IF($A29=Z$27,$D29,0)</f>
        <v>0</v>
      </c>
      <c r="AA29" s="9">
        <f t="shared" si="2"/>
        <v>0</v>
      </c>
      <c r="AB29" s="9">
        <f t="shared" si="2"/>
        <v>0</v>
      </c>
      <c r="AC29" s="9">
        <f t="shared" si="2"/>
        <v>0</v>
      </c>
      <c r="AD29" s="9">
        <f t="shared" si="2"/>
        <v>0</v>
      </c>
      <c r="AE29" s="9">
        <f t="shared" si="2"/>
        <v>0</v>
      </c>
      <c r="AF29" s="9">
        <f t="shared" si="2"/>
        <v>0</v>
      </c>
      <c r="AG29" s="9">
        <f t="shared" si="2"/>
        <v>0</v>
      </c>
      <c r="AH29" s="9">
        <f t="shared" si="2"/>
        <v>0</v>
      </c>
      <c r="AI29" s="9">
        <f t="shared" si="2"/>
        <v>0</v>
      </c>
      <c r="AJ29" s="9">
        <f t="shared" si="2"/>
        <v>0</v>
      </c>
      <c r="AK29" s="9">
        <f t="shared" si="2"/>
        <v>0</v>
      </c>
      <c r="AL29" s="9">
        <f t="shared" si="2"/>
        <v>0</v>
      </c>
      <c r="AM29" s="9">
        <f t="shared" si="2"/>
        <v>0</v>
      </c>
      <c r="AN29" s="9">
        <f t="shared" si="2"/>
        <v>0</v>
      </c>
      <c r="AO29" s="9">
        <f t="shared" si="2"/>
        <v>0</v>
      </c>
      <c r="AP29" s="9">
        <f t="shared" si="2"/>
        <v>0</v>
      </c>
      <c r="AQ29" s="9">
        <f t="shared" si="2"/>
        <v>0</v>
      </c>
      <c r="AR29" s="9">
        <f t="shared" si="2"/>
        <v>0</v>
      </c>
      <c r="AS29" s="9">
        <f t="shared" si="2"/>
        <v>0</v>
      </c>
      <c r="AT29" s="9">
        <f t="shared" si="2"/>
        <v>0</v>
      </c>
      <c r="AU29" s="9">
        <f t="shared" si="2"/>
        <v>0</v>
      </c>
      <c r="AV29" s="9">
        <f t="shared" si="2"/>
        <v>0</v>
      </c>
      <c r="AW29" s="9">
        <f t="shared" si="2"/>
        <v>0</v>
      </c>
      <c r="AX29" s="9">
        <f t="shared" si="2"/>
        <v>0</v>
      </c>
      <c r="AY29" s="9">
        <f t="shared" si="2"/>
        <v>0</v>
      </c>
      <c r="AZ29" s="9">
        <f t="shared" si="2"/>
        <v>0</v>
      </c>
      <c r="BA29" s="9">
        <f t="shared" si="2"/>
        <v>0</v>
      </c>
      <c r="BB29" s="9">
        <f t="shared" si="2"/>
        <v>0</v>
      </c>
      <c r="BC29" s="9">
        <f t="shared" si="2"/>
        <v>0</v>
      </c>
      <c r="BD29" s="9">
        <f t="shared" si="2"/>
        <v>0</v>
      </c>
      <c r="BE29" s="9">
        <f t="shared" si="2"/>
        <v>0</v>
      </c>
      <c r="BF29" s="9">
        <f t="shared" si="2"/>
        <v>0</v>
      </c>
      <c r="BG29" s="9">
        <f t="shared" si="2"/>
        <v>0</v>
      </c>
      <c r="BH29" s="9">
        <f t="shared" si="2"/>
        <v>0</v>
      </c>
      <c r="BI29" s="9">
        <f t="shared" si="2"/>
        <v>0</v>
      </c>
      <c r="BJ29" s="9">
        <f t="shared" si="2"/>
        <v>0</v>
      </c>
      <c r="BK29" s="9">
        <f t="shared" si="2"/>
        <v>0</v>
      </c>
      <c r="BL29" s="9">
        <f t="shared" si="2"/>
        <v>0</v>
      </c>
      <c r="BM29" s="9">
        <f t="shared" si="2"/>
        <v>0</v>
      </c>
      <c r="BN29" s="9">
        <f t="shared" si="2"/>
        <v>0</v>
      </c>
      <c r="BO29" s="9">
        <f t="shared" si="2"/>
        <v>0</v>
      </c>
      <c r="BP29" s="9">
        <f t="shared" si="2"/>
        <v>0</v>
      </c>
      <c r="BQ29" s="9">
        <f t="shared" si="2"/>
        <v>0</v>
      </c>
      <c r="BR29" s="9"/>
    </row>
    <row r="30" spans="1:70" x14ac:dyDescent="0.25">
      <c r="A30" s="25">
        <f>A29+1</f>
        <v>2</v>
      </c>
      <c r="B30" s="29">
        <f>'Amort Alloc'!Q22</f>
        <v>0</v>
      </c>
      <c r="C30" s="30"/>
      <c r="D30" s="27">
        <f t="shared" ref="D30:D88" si="3">$C$6*B30</f>
        <v>0</v>
      </c>
      <c r="E30" s="13">
        <f t="shared" ref="E30:E88" si="4">D30*F30</f>
        <v>0</v>
      </c>
      <c r="F30" s="14">
        <f>'Rates Extrap'!K14</f>
        <v>1.6200000000000001E-3</v>
      </c>
      <c r="G30" s="28">
        <v>1</v>
      </c>
      <c r="H30" s="13">
        <f t="shared" ref="H30:H88" si="5">NPV(F30,J30:BQ30)</f>
        <v>0</v>
      </c>
      <c r="I30" s="9"/>
      <c r="J30" s="9">
        <f t="shared" si="1"/>
        <v>0</v>
      </c>
      <c r="K30" s="9">
        <f t="shared" si="1"/>
        <v>0</v>
      </c>
      <c r="L30" s="9">
        <f t="shared" si="1"/>
        <v>0</v>
      </c>
      <c r="M30" s="9">
        <f t="shared" si="1"/>
        <v>0</v>
      </c>
      <c r="N30" s="9">
        <f t="shared" si="1"/>
        <v>0</v>
      </c>
      <c r="O30" s="9">
        <f t="shared" si="1"/>
        <v>0</v>
      </c>
      <c r="P30" s="9">
        <f t="shared" si="1"/>
        <v>0</v>
      </c>
      <c r="Q30" s="9">
        <f t="shared" si="1"/>
        <v>0</v>
      </c>
      <c r="R30" s="9">
        <f t="shared" si="1"/>
        <v>0</v>
      </c>
      <c r="S30" s="9">
        <f t="shared" si="1"/>
        <v>0</v>
      </c>
      <c r="T30" s="9">
        <f t="shared" si="1"/>
        <v>0</v>
      </c>
      <c r="U30" s="9">
        <f t="shared" si="1"/>
        <v>0</v>
      </c>
      <c r="V30" s="9">
        <f t="shared" si="1"/>
        <v>0</v>
      </c>
      <c r="W30" s="9">
        <f t="shared" si="1"/>
        <v>0</v>
      </c>
      <c r="X30" s="9">
        <f t="shared" si="1"/>
        <v>0</v>
      </c>
      <c r="Y30" s="9">
        <f t="shared" si="1"/>
        <v>0</v>
      </c>
      <c r="Z30" s="9">
        <f t="shared" si="2"/>
        <v>0</v>
      </c>
      <c r="AA30" s="9">
        <f t="shared" si="2"/>
        <v>0</v>
      </c>
      <c r="AB30" s="9">
        <f t="shared" si="2"/>
        <v>0</v>
      </c>
      <c r="AC30" s="9">
        <f t="shared" si="2"/>
        <v>0</v>
      </c>
      <c r="AD30" s="9">
        <f t="shared" si="2"/>
        <v>0</v>
      </c>
      <c r="AE30" s="9">
        <f t="shared" si="2"/>
        <v>0</v>
      </c>
      <c r="AF30" s="9">
        <f t="shared" si="2"/>
        <v>0</v>
      </c>
      <c r="AG30" s="9">
        <f t="shared" si="2"/>
        <v>0</v>
      </c>
      <c r="AH30" s="9">
        <f t="shared" si="2"/>
        <v>0</v>
      </c>
      <c r="AI30" s="9">
        <f t="shared" si="2"/>
        <v>0</v>
      </c>
      <c r="AJ30" s="9">
        <f t="shared" si="2"/>
        <v>0</v>
      </c>
      <c r="AK30" s="9">
        <f t="shared" si="2"/>
        <v>0</v>
      </c>
      <c r="AL30" s="9">
        <f t="shared" si="2"/>
        <v>0</v>
      </c>
      <c r="AM30" s="9">
        <f t="shared" si="2"/>
        <v>0</v>
      </c>
      <c r="AN30" s="9">
        <f t="shared" si="2"/>
        <v>0</v>
      </c>
      <c r="AO30" s="9">
        <f t="shared" si="2"/>
        <v>0</v>
      </c>
      <c r="AP30" s="9">
        <f t="shared" si="2"/>
        <v>0</v>
      </c>
      <c r="AQ30" s="9">
        <f t="shared" si="2"/>
        <v>0</v>
      </c>
      <c r="AR30" s="9">
        <f t="shared" si="2"/>
        <v>0</v>
      </c>
      <c r="AS30" s="9">
        <f t="shared" si="2"/>
        <v>0</v>
      </c>
      <c r="AT30" s="9">
        <f t="shared" si="2"/>
        <v>0</v>
      </c>
      <c r="AU30" s="9">
        <f t="shared" si="2"/>
        <v>0</v>
      </c>
      <c r="AV30" s="9">
        <f t="shared" si="2"/>
        <v>0</v>
      </c>
      <c r="AW30" s="9">
        <f t="shared" si="2"/>
        <v>0</v>
      </c>
      <c r="AX30" s="9">
        <f t="shared" si="2"/>
        <v>0</v>
      </c>
      <c r="AY30" s="9">
        <f t="shared" si="2"/>
        <v>0</v>
      </c>
      <c r="AZ30" s="9">
        <f t="shared" si="2"/>
        <v>0</v>
      </c>
      <c r="BA30" s="9">
        <f t="shared" si="2"/>
        <v>0</v>
      </c>
      <c r="BB30" s="9">
        <f t="shared" si="2"/>
        <v>0</v>
      </c>
      <c r="BC30" s="9">
        <f t="shared" si="2"/>
        <v>0</v>
      </c>
      <c r="BD30" s="9">
        <f t="shared" si="2"/>
        <v>0</v>
      </c>
      <c r="BE30" s="9">
        <f t="shared" si="2"/>
        <v>0</v>
      </c>
      <c r="BF30" s="9">
        <f t="shared" si="2"/>
        <v>0</v>
      </c>
      <c r="BG30" s="9">
        <f t="shared" si="2"/>
        <v>0</v>
      </c>
      <c r="BH30" s="9">
        <f t="shared" si="2"/>
        <v>0</v>
      </c>
      <c r="BI30" s="9">
        <f t="shared" si="2"/>
        <v>0</v>
      </c>
      <c r="BJ30" s="9">
        <f t="shared" si="2"/>
        <v>0</v>
      </c>
      <c r="BK30" s="9">
        <f t="shared" si="2"/>
        <v>0</v>
      </c>
      <c r="BL30" s="9">
        <f t="shared" si="2"/>
        <v>0</v>
      </c>
      <c r="BM30" s="9">
        <f t="shared" si="2"/>
        <v>0</v>
      </c>
      <c r="BN30" s="9">
        <f t="shared" si="2"/>
        <v>0</v>
      </c>
      <c r="BO30" s="9">
        <f t="shared" si="2"/>
        <v>0</v>
      </c>
      <c r="BP30" s="9">
        <f t="shared" si="2"/>
        <v>0</v>
      </c>
      <c r="BQ30" s="9">
        <f t="shared" si="2"/>
        <v>0</v>
      </c>
      <c r="BR30" s="9"/>
    </row>
    <row r="31" spans="1:70" x14ac:dyDescent="0.25">
      <c r="A31" s="25">
        <f t="shared" ref="A31:A88" si="6">A30+1</f>
        <v>3</v>
      </c>
      <c r="B31" s="29">
        <f>'Amort Alloc'!Q23</f>
        <v>0</v>
      </c>
      <c r="C31" s="30"/>
      <c r="D31" s="27">
        <f t="shared" si="3"/>
        <v>0</v>
      </c>
      <c r="E31" s="13">
        <f t="shared" si="4"/>
        <v>0</v>
      </c>
      <c r="F31" s="14">
        <f>'Rates Extrap'!K15</f>
        <v>1.7519999999999999E-3</v>
      </c>
      <c r="G31" s="28">
        <v>1</v>
      </c>
      <c r="H31" s="13">
        <f t="shared" si="5"/>
        <v>0</v>
      </c>
      <c r="I31" s="9"/>
      <c r="J31" s="9">
        <f t="shared" si="1"/>
        <v>0</v>
      </c>
      <c r="K31" s="9">
        <f t="shared" si="1"/>
        <v>0</v>
      </c>
      <c r="L31" s="9">
        <f t="shared" si="1"/>
        <v>0</v>
      </c>
      <c r="M31" s="9">
        <f t="shared" si="1"/>
        <v>0</v>
      </c>
      <c r="N31" s="9">
        <f t="shared" si="1"/>
        <v>0</v>
      </c>
      <c r="O31" s="9">
        <f t="shared" si="1"/>
        <v>0</v>
      </c>
      <c r="P31" s="9">
        <f t="shared" si="1"/>
        <v>0</v>
      </c>
      <c r="Q31" s="9">
        <f t="shared" si="1"/>
        <v>0</v>
      </c>
      <c r="R31" s="9">
        <f t="shared" si="1"/>
        <v>0</v>
      </c>
      <c r="S31" s="9">
        <f t="shared" si="1"/>
        <v>0</v>
      </c>
      <c r="T31" s="9">
        <f t="shared" si="1"/>
        <v>0</v>
      </c>
      <c r="U31" s="9">
        <f t="shared" si="1"/>
        <v>0</v>
      </c>
      <c r="V31" s="9">
        <f t="shared" si="1"/>
        <v>0</v>
      </c>
      <c r="W31" s="9">
        <f t="shared" si="1"/>
        <v>0</v>
      </c>
      <c r="X31" s="9">
        <f t="shared" si="1"/>
        <v>0</v>
      </c>
      <c r="Y31" s="9">
        <f t="shared" si="1"/>
        <v>0</v>
      </c>
      <c r="Z31" s="9">
        <f t="shared" si="2"/>
        <v>0</v>
      </c>
      <c r="AA31" s="9">
        <f t="shared" si="2"/>
        <v>0</v>
      </c>
      <c r="AB31" s="9">
        <f t="shared" si="2"/>
        <v>0</v>
      </c>
      <c r="AC31" s="9">
        <f t="shared" si="2"/>
        <v>0</v>
      </c>
      <c r="AD31" s="9">
        <f t="shared" si="2"/>
        <v>0</v>
      </c>
      <c r="AE31" s="9">
        <f t="shared" si="2"/>
        <v>0</v>
      </c>
      <c r="AF31" s="9">
        <f t="shared" si="2"/>
        <v>0</v>
      </c>
      <c r="AG31" s="9">
        <f t="shared" si="2"/>
        <v>0</v>
      </c>
      <c r="AH31" s="9">
        <f t="shared" si="2"/>
        <v>0</v>
      </c>
      <c r="AI31" s="9">
        <f t="shared" si="2"/>
        <v>0</v>
      </c>
      <c r="AJ31" s="9">
        <f t="shared" si="2"/>
        <v>0</v>
      </c>
      <c r="AK31" s="9">
        <f t="shared" si="2"/>
        <v>0</v>
      </c>
      <c r="AL31" s="9">
        <f t="shared" si="2"/>
        <v>0</v>
      </c>
      <c r="AM31" s="9">
        <f t="shared" si="2"/>
        <v>0</v>
      </c>
      <c r="AN31" s="9">
        <f t="shared" si="2"/>
        <v>0</v>
      </c>
      <c r="AO31" s="9">
        <f t="shared" si="2"/>
        <v>0</v>
      </c>
      <c r="AP31" s="9">
        <f t="shared" si="2"/>
        <v>0</v>
      </c>
      <c r="AQ31" s="9">
        <f t="shared" si="2"/>
        <v>0</v>
      </c>
      <c r="AR31" s="9">
        <f t="shared" si="2"/>
        <v>0</v>
      </c>
      <c r="AS31" s="9">
        <f t="shared" si="2"/>
        <v>0</v>
      </c>
      <c r="AT31" s="9">
        <f t="shared" si="2"/>
        <v>0</v>
      </c>
      <c r="AU31" s="9">
        <f t="shared" si="2"/>
        <v>0</v>
      </c>
      <c r="AV31" s="9">
        <f t="shared" si="2"/>
        <v>0</v>
      </c>
      <c r="AW31" s="9">
        <f t="shared" si="2"/>
        <v>0</v>
      </c>
      <c r="AX31" s="9">
        <f t="shared" si="2"/>
        <v>0</v>
      </c>
      <c r="AY31" s="9">
        <f t="shared" si="2"/>
        <v>0</v>
      </c>
      <c r="AZ31" s="9">
        <f t="shared" si="2"/>
        <v>0</v>
      </c>
      <c r="BA31" s="9">
        <f t="shared" si="2"/>
        <v>0</v>
      </c>
      <c r="BB31" s="9">
        <f t="shared" si="2"/>
        <v>0</v>
      </c>
      <c r="BC31" s="9">
        <f t="shared" si="2"/>
        <v>0</v>
      </c>
      <c r="BD31" s="9">
        <f t="shared" si="2"/>
        <v>0</v>
      </c>
      <c r="BE31" s="9">
        <f t="shared" si="2"/>
        <v>0</v>
      </c>
      <c r="BF31" s="9">
        <f t="shared" si="2"/>
        <v>0</v>
      </c>
      <c r="BG31" s="9">
        <f t="shared" si="2"/>
        <v>0</v>
      </c>
      <c r="BH31" s="9">
        <f t="shared" si="2"/>
        <v>0</v>
      </c>
      <c r="BI31" s="9">
        <f t="shared" si="2"/>
        <v>0</v>
      </c>
      <c r="BJ31" s="9">
        <f t="shared" si="2"/>
        <v>0</v>
      </c>
      <c r="BK31" s="9">
        <f t="shared" si="2"/>
        <v>0</v>
      </c>
      <c r="BL31" s="9">
        <f t="shared" si="2"/>
        <v>0</v>
      </c>
      <c r="BM31" s="9">
        <f t="shared" si="2"/>
        <v>0</v>
      </c>
      <c r="BN31" s="9">
        <f t="shared" si="2"/>
        <v>0</v>
      </c>
      <c r="BO31" s="9">
        <f t="shared" si="2"/>
        <v>0</v>
      </c>
      <c r="BP31" s="9">
        <f t="shared" si="2"/>
        <v>0</v>
      </c>
      <c r="BQ31" s="9">
        <f t="shared" si="2"/>
        <v>0</v>
      </c>
      <c r="BR31" s="9"/>
    </row>
    <row r="32" spans="1:70" x14ac:dyDescent="0.25">
      <c r="A32" s="25">
        <f t="shared" si="6"/>
        <v>4</v>
      </c>
      <c r="B32" s="29">
        <f>'Amort Alloc'!Q24</f>
        <v>0</v>
      </c>
      <c r="C32" s="30"/>
      <c r="D32" s="27">
        <f t="shared" si="3"/>
        <v>0</v>
      </c>
      <c r="E32" s="13">
        <f t="shared" si="4"/>
        <v>0</v>
      </c>
      <c r="F32" s="14">
        <f>'Rates Extrap'!K16</f>
        <v>2.4839999999999997E-3</v>
      </c>
      <c r="G32" s="28">
        <v>1</v>
      </c>
      <c r="H32" s="13">
        <f t="shared" si="5"/>
        <v>0</v>
      </c>
      <c r="I32" s="9"/>
      <c r="J32" s="9">
        <f t="shared" si="1"/>
        <v>0</v>
      </c>
      <c r="K32" s="9">
        <f t="shared" si="1"/>
        <v>0</v>
      </c>
      <c r="L32" s="9">
        <f t="shared" si="1"/>
        <v>0</v>
      </c>
      <c r="M32" s="9">
        <f t="shared" si="1"/>
        <v>0</v>
      </c>
      <c r="N32" s="9">
        <f t="shared" si="1"/>
        <v>0</v>
      </c>
      <c r="O32" s="9">
        <f t="shared" si="1"/>
        <v>0</v>
      </c>
      <c r="P32" s="9">
        <f t="shared" si="1"/>
        <v>0</v>
      </c>
      <c r="Q32" s="9">
        <f t="shared" si="1"/>
        <v>0</v>
      </c>
      <c r="R32" s="9">
        <f t="shared" si="1"/>
        <v>0</v>
      </c>
      <c r="S32" s="9">
        <f t="shared" si="1"/>
        <v>0</v>
      </c>
      <c r="T32" s="9">
        <f t="shared" si="1"/>
        <v>0</v>
      </c>
      <c r="U32" s="9">
        <f t="shared" si="1"/>
        <v>0</v>
      </c>
      <c r="V32" s="9">
        <f t="shared" si="1"/>
        <v>0</v>
      </c>
      <c r="W32" s="9">
        <f t="shared" si="1"/>
        <v>0</v>
      </c>
      <c r="X32" s="9">
        <f t="shared" si="1"/>
        <v>0</v>
      </c>
      <c r="Y32" s="9">
        <f t="shared" si="1"/>
        <v>0</v>
      </c>
      <c r="Z32" s="9">
        <f t="shared" si="2"/>
        <v>0</v>
      </c>
      <c r="AA32" s="9">
        <f t="shared" si="2"/>
        <v>0</v>
      </c>
      <c r="AB32" s="9">
        <f t="shared" si="2"/>
        <v>0</v>
      </c>
      <c r="AC32" s="9">
        <f t="shared" si="2"/>
        <v>0</v>
      </c>
      <c r="AD32" s="9">
        <f t="shared" si="2"/>
        <v>0</v>
      </c>
      <c r="AE32" s="9">
        <f t="shared" si="2"/>
        <v>0</v>
      </c>
      <c r="AF32" s="9">
        <f t="shared" si="2"/>
        <v>0</v>
      </c>
      <c r="AG32" s="9">
        <f t="shared" si="2"/>
        <v>0</v>
      </c>
      <c r="AH32" s="9">
        <f t="shared" si="2"/>
        <v>0</v>
      </c>
      <c r="AI32" s="9">
        <f t="shared" si="2"/>
        <v>0</v>
      </c>
      <c r="AJ32" s="9">
        <f t="shared" si="2"/>
        <v>0</v>
      </c>
      <c r="AK32" s="9">
        <f t="shared" si="2"/>
        <v>0</v>
      </c>
      <c r="AL32" s="9">
        <f t="shared" si="2"/>
        <v>0</v>
      </c>
      <c r="AM32" s="9">
        <f t="shared" si="2"/>
        <v>0</v>
      </c>
      <c r="AN32" s="9">
        <f t="shared" si="2"/>
        <v>0</v>
      </c>
      <c r="AO32" s="9">
        <f t="shared" si="2"/>
        <v>0</v>
      </c>
      <c r="AP32" s="9">
        <f t="shared" si="2"/>
        <v>0</v>
      </c>
      <c r="AQ32" s="9">
        <f t="shared" si="2"/>
        <v>0</v>
      </c>
      <c r="AR32" s="9">
        <f t="shared" si="2"/>
        <v>0</v>
      </c>
      <c r="AS32" s="9">
        <f t="shared" si="2"/>
        <v>0</v>
      </c>
      <c r="AT32" s="9">
        <f t="shared" si="2"/>
        <v>0</v>
      </c>
      <c r="AU32" s="9">
        <f t="shared" si="2"/>
        <v>0</v>
      </c>
      <c r="AV32" s="9">
        <f t="shared" si="2"/>
        <v>0</v>
      </c>
      <c r="AW32" s="9">
        <f t="shared" si="2"/>
        <v>0</v>
      </c>
      <c r="AX32" s="9">
        <f t="shared" si="2"/>
        <v>0</v>
      </c>
      <c r="AY32" s="9">
        <f t="shared" si="2"/>
        <v>0</v>
      </c>
      <c r="AZ32" s="9">
        <f t="shared" si="2"/>
        <v>0</v>
      </c>
      <c r="BA32" s="9">
        <f t="shared" si="2"/>
        <v>0</v>
      </c>
      <c r="BB32" s="9">
        <f t="shared" si="2"/>
        <v>0</v>
      </c>
      <c r="BC32" s="9">
        <f t="shared" si="2"/>
        <v>0</v>
      </c>
      <c r="BD32" s="9">
        <f t="shared" si="2"/>
        <v>0</v>
      </c>
      <c r="BE32" s="9">
        <f t="shared" si="2"/>
        <v>0</v>
      </c>
      <c r="BF32" s="9">
        <f t="shared" si="2"/>
        <v>0</v>
      </c>
      <c r="BG32" s="9">
        <f t="shared" si="2"/>
        <v>0</v>
      </c>
      <c r="BH32" s="9">
        <f t="shared" si="2"/>
        <v>0</v>
      </c>
      <c r="BI32" s="9">
        <f t="shared" si="2"/>
        <v>0</v>
      </c>
      <c r="BJ32" s="9">
        <f t="shared" si="2"/>
        <v>0</v>
      </c>
      <c r="BK32" s="9">
        <f t="shared" si="2"/>
        <v>0</v>
      </c>
      <c r="BL32" s="9">
        <f t="shared" si="2"/>
        <v>0</v>
      </c>
      <c r="BM32" s="9">
        <f t="shared" si="2"/>
        <v>0</v>
      </c>
      <c r="BN32" s="9">
        <f t="shared" si="2"/>
        <v>0</v>
      </c>
      <c r="BO32" s="9">
        <f t="shared" si="2"/>
        <v>0</v>
      </c>
      <c r="BP32" s="9">
        <f t="shared" si="2"/>
        <v>0</v>
      </c>
      <c r="BQ32" s="9">
        <f t="shared" si="2"/>
        <v>0</v>
      </c>
      <c r="BR32" s="9"/>
    </row>
    <row r="33" spans="1:70" x14ac:dyDescent="0.25">
      <c r="A33" s="25">
        <f t="shared" si="6"/>
        <v>5</v>
      </c>
      <c r="B33" s="29">
        <f>'Amort Alloc'!Q25</f>
        <v>0</v>
      </c>
      <c r="C33" s="30"/>
      <c r="D33" s="27">
        <f t="shared" si="3"/>
        <v>0</v>
      </c>
      <c r="E33" s="13">
        <f t="shared" si="4"/>
        <v>0</v>
      </c>
      <c r="F33" s="14">
        <f>'Rates Extrap'!K17</f>
        <v>3.1679999999999998E-3</v>
      </c>
      <c r="G33" s="28">
        <v>1</v>
      </c>
      <c r="H33" s="13">
        <f t="shared" si="5"/>
        <v>0</v>
      </c>
      <c r="I33" s="9"/>
      <c r="J33" s="9">
        <f t="shared" si="1"/>
        <v>0</v>
      </c>
      <c r="K33" s="9">
        <f t="shared" si="1"/>
        <v>0</v>
      </c>
      <c r="L33" s="9">
        <f t="shared" si="1"/>
        <v>0</v>
      </c>
      <c r="M33" s="9">
        <f t="shared" si="1"/>
        <v>0</v>
      </c>
      <c r="N33" s="9">
        <f t="shared" si="1"/>
        <v>0</v>
      </c>
      <c r="O33" s="9">
        <f t="shared" si="1"/>
        <v>0</v>
      </c>
      <c r="P33" s="9">
        <f t="shared" si="1"/>
        <v>0</v>
      </c>
      <c r="Q33" s="9">
        <f t="shared" si="1"/>
        <v>0</v>
      </c>
      <c r="R33" s="9">
        <f t="shared" si="1"/>
        <v>0</v>
      </c>
      <c r="S33" s="9">
        <f t="shared" si="1"/>
        <v>0</v>
      </c>
      <c r="T33" s="9">
        <f t="shared" si="1"/>
        <v>0</v>
      </c>
      <c r="U33" s="9">
        <f t="shared" si="1"/>
        <v>0</v>
      </c>
      <c r="V33" s="9">
        <f t="shared" si="1"/>
        <v>0</v>
      </c>
      <c r="W33" s="9">
        <f t="shared" si="1"/>
        <v>0</v>
      </c>
      <c r="X33" s="9">
        <f t="shared" si="1"/>
        <v>0</v>
      </c>
      <c r="Y33" s="9">
        <f t="shared" si="1"/>
        <v>0</v>
      </c>
      <c r="Z33" s="9">
        <f t="shared" si="2"/>
        <v>0</v>
      </c>
      <c r="AA33" s="9">
        <f t="shared" si="2"/>
        <v>0</v>
      </c>
      <c r="AB33" s="9">
        <f t="shared" si="2"/>
        <v>0</v>
      </c>
      <c r="AC33" s="9">
        <f t="shared" si="2"/>
        <v>0</v>
      </c>
      <c r="AD33" s="9">
        <f t="shared" si="2"/>
        <v>0</v>
      </c>
      <c r="AE33" s="9">
        <f t="shared" si="2"/>
        <v>0</v>
      </c>
      <c r="AF33" s="9">
        <f t="shared" si="2"/>
        <v>0</v>
      </c>
      <c r="AG33" s="9">
        <f t="shared" si="2"/>
        <v>0</v>
      </c>
      <c r="AH33" s="9">
        <f t="shared" si="2"/>
        <v>0</v>
      </c>
      <c r="AI33" s="9">
        <f t="shared" si="2"/>
        <v>0</v>
      </c>
      <c r="AJ33" s="9">
        <f t="shared" si="2"/>
        <v>0</v>
      </c>
      <c r="AK33" s="9">
        <f t="shared" si="2"/>
        <v>0</v>
      </c>
      <c r="AL33" s="9">
        <f t="shared" si="2"/>
        <v>0</v>
      </c>
      <c r="AM33" s="9">
        <f t="shared" si="2"/>
        <v>0</v>
      </c>
      <c r="AN33" s="9">
        <f t="shared" si="2"/>
        <v>0</v>
      </c>
      <c r="AO33" s="9">
        <f t="shared" si="2"/>
        <v>0</v>
      </c>
      <c r="AP33" s="9">
        <f t="shared" si="2"/>
        <v>0</v>
      </c>
      <c r="AQ33" s="9">
        <f t="shared" si="2"/>
        <v>0</v>
      </c>
      <c r="AR33" s="9">
        <f t="shared" si="2"/>
        <v>0</v>
      </c>
      <c r="AS33" s="9">
        <f t="shared" si="2"/>
        <v>0</v>
      </c>
      <c r="AT33" s="9">
        <f t="shared" si="2"/>
        <v>0</v>
      </c>
      <c r="AU33" s="9">
        <f t="shared" si="2"/>
        <v>0</v>
      </c>
      <c r="AV33" s="9">
        <f t="shared" si="2"/>
        <v>0</v>
      </c>
      <c r="AW33" s="9">
        <f t="shared" si="2"/>
        <v>0</v>
      </c>
      <c r="AX33" s="9">
        <f t="shared" si="2"/>
        <v>0</v>
      </c>
      <c r="AY33" s="9">
        <f t="shared" si="2"/>
        <v>0</v>
      </c>
      <c r="AZ33" s="9">
        <f t="shared" si="2"/>
        <v>0</v>
      </c>
      <c r="BA33" s="9">
        <f t="shared" si="2"/>
        <v>0</v>
      </c>
      <c r="BB33" s="9">
        <f t="shared" si="2"/>
        <v>0</v>
      </c>
      <c r="BC33" s="9">
        <f t="shared" si="2"/>
        <v>0</v>
      </c>
      <c r="BD33" s="9">
        <f t="shared" si="2"/>
        <v>0</v>
      </c>
      <c r="BE33" s="9">
        <f t="shared" si="2"/>
        <v>0</v>
      </c>
      <c r="BF33" s="9">
        <f t="shared" si="2"/>
        <v>0</v>
      </c>
      <c r="BG33" s="9">
        <f t="shared" si="2"/>
        <v>0</v>
      </c>
      <c r="BH33" s="9">
        <f t="shared" si="2"/>
        <v>0</v>
      </c>
      <c r="BI33" s="9">
        <f t="shared" si="2"/>
        <v>0</v>
      </c>
      <c r="BJ33" s="9">
        <f t="shared" si="2"/>
        <v>0</v>
      </c>
      <c r="BK33" s="9">
        <f t="shared" si="2"/>
        <v>0</v>
      </c>
      <c r="BL33" s="9">
        <f t="shared" si="2"/>
        <v>0</v>
      </c>
      <c r="BM33" s="9">
        <f t="shared" si="2"/>
        <v>0</v>
      </c>
      <c r="BN33" s="9">
        <f t="shared" si="2"/>
        <v>0</v>
      </c>
      <c r="BO33" s="9">
        <f t="shared" si="2"/>
        <v>0</v>
      </c>
      <c r="BP33" s="9">
        <f t="shared" si="2"/>
        <v>0</v>
      </c>
      <c r="BQ33" s="9">
        <f t="shared" si="2"/>
        <v>0</v>
      </c>
      <c r="BR33" s="9"/>
    </row>
    <row r="34" spans="1:70" x14ac:dyDescent="0.25">
      <c r="A34" s="25">
        <f t="shared" si="6"/>
        <v>6</v>
      </c>
      <c r="B34" s="29">
        <f>'Amort Alloc'!Q26</f>
        <v>1.5646131029834399E-2</v>
      </c>
      <c r="C34" s="30"/>
      <c r="D34" s="27">
        <f t="shared" si="3"/>
        <v>0.86803173637088682</v>
      </c>
      <c r="E34" s="13">
        <f t="shared" si="4"/>
        <v>3.9790574795241446E-3</v>
      </c>
      <c r="F34" s="14">
        <f>'Rates Extrap'!K18</f>
        <v>4.5839999999999995E-3</v>
      </c>
      <c r="G34" s="28">
        <v>1</v>
      </c>
      <c r="H34" s="13">
        <f t="shared" si="5"/>
        <v>0.86803173637088715</v>
      </c>
      <c r="I34" s="9"/>
      <c r="J34" s="9">
        <f t="shared" si="1"/>
        <v>3.9790574795241446E-3</v>
      </c>
      <c r="K34" s="9">
        <f t="shared" si="1"/>
        <v>3.9790574795241446E-3</v>
      </c>
      <c r="L34" s="9">
        <f t="shared" si="1"/>
        <v>3.9790574795241446E-3</v>
      </c>
      <c r="M34" s="9">
        <f t="shared" si="1"/>
        <v>3.9790574795241446E-3</v>
      </c>
      <c r="N34" s="9">
        <f t="shared" si="1"/>
        <v>3.9790574795241446E-3</v>
      </c>
      <c r="O34" s="9">
        <f t="shared" si="1"/>
        <v>0.87201079385041091</v>
      </c>
      <c r="P34" s="9">
        <f t="shared" si="1"/>
        <v>0</v>
      </c>
      <c r="Q34" s="9">
        <f t="shared" si="1"/>
        <v>0</v>
      </c>
      <c r="R34" s="9">
        <f t="shared" si="1"/>
        <v>0</v>
      </c>
      <c r="S34" s="9">
        <f t="shared" si="1"/>
        <v>0</v>
      </c>
      <c r="T34" s="9">
        <f t="shared" si="1"/>
        <v>0</v>
      </c>
      <c r="U34" s="9">
        <f t="shared" si="1"/>
        <v>0</v>
      </c>
      <c r="V34" s="9">
        <f t="shared" si="1"/>
        <v>0</v>
      </c>
      <c r="W34" s="9">
        <f t="shared" si="1"/>
        <v>0</v>
      </c>
      <c r="X34" s="9">
        <f t="shared" si="1"/>
        <v>0</v>
      </c>
      <c r="Y34" s="9">
        <f t="shared" si="1"/>
        <v>0</v>
      </c>
      <c r="Z34" s="9">
        <f t="shared" si="2"/>
        <v>0</v>
      </c>
      <c r="AA34" s="9">
        <f t="shared" si="2"/>
        <v>0</v>
      </c>
      <c r="AB34" s="9">
        <f t="shared" si="2"/>
        <v>0</v>
      </c>
      <c r="AC34" s="9">
        <f t="shared" si="2"/>
        <v>0</v>
      </c>
      <c r="AD34" s="9">
        <f t="shared" si="2"/>
        <v>0</v>
      </c>
      <c r="AE34" s="9">
        <f t="shared" si="2"/>
        <v>0</v>
      </c>
      <c r="AF34" s="9">
        <f t="shared" si="2"/>
        <v>0</v>
      </c>
      <c r="AG34" s="9">
        <f t="shared" si="2"/>
        <v>0</v>
      </c>
      <c r="AH34" s="9">
        <f t="shared" si="2"/>
        <v>0</v>
      </c>
      <c r="AI34" s="9">
        <f t="shared" si="2"/>
        <v>0</v>
      </c>
      <c r="AJ34" s="9">
        <f t="shared" si="2"/>
        <v>0</v>
      </c>
      <c r="AK34" s="9">
        <f t="shared" si="2"/>
        <v>0</v>
      </c>
      <c r="AL34" s="9">
        <f t="shared" si="2"/>
        <v>0</v>
      </c>
      <c r="AM34" s="9">
        <f t="shared" si="2"/>
        <v>0</v>
      </c>
      <c r="AN34" s="9">
        <f t="shared" si="2"/>
        <v>0</v>
      </c>
      <c r="AO34" s="9">
        <f t="shared" si="2"/>
        <v>0</v>
      </c>
      <c r="AP34" s="9">
        <f t="shared" si="2"/>
        <v>0</v>
      </c>
      <c r="AQ34" s="9">
        <f t="shared" si="2"/>
        <v>0</v>
      </c>
      <c r="AR34" s="9">
        <f t="shared" si="2"/>
        <v>0</v>
      </c>
      <c r="AS34" s="9">
        <f t="shared" si="2"/>
        <v>0</v>
      </c>
      <c r="AT34" s="9">
        <f t="shared" si="2"/>
        <v>0</v>
      </c>
      <c r="AU34" s="9">
        <f t="shared" si="2"/>
        <v>0</v>
      </c>
      <c r="AV34" s="9">
        <f t="shared" si="2"/>
        <v>0</v>
      </c>
      <c r="AW34" s="9">
        <f t="shared" si="2"/>
        <v>0</v>
      </c>
      <c r="AX34" s="9">
        <f t="shared" si="2"/>
        <v>0</v>
      </c>
      <c r="AY34" s="9">
        <f t="shared" si="2"/>
        <v>0</v>
      </c>
      <c r="AZ34" s="9">
        <f t="shared" si="2"/>
        <v>0</v>
      </c>
      <c r="BA34" s="9">
        <f t="shared" si="2"/>
        <v>0</v>
      </c>
      <c r="BB34" s="9">
        <f t="shared" si="2"/>
        <v>0</v>
      </c>
      <c r="BC34" s="9">
        <f t="shared" si="2"/>
        <v>0</v>
      </c>
      <c r="BD34" s="9">
        <f t="shared" si="2"/>
        <v>0</v>
      </c>
      <c r="BE34" s="9">
        <f t="shared" si="2"/>
        <v>0</v>
      </c>
      <c r="BF34" s="9">
        <f t="shared" si="2"/>
        <v>0</v>
      </c>
      <c r="BG34" s="9">
        <f t="shared" si="2"/>
        <v>0</v>
      </c>
      <c r="BH34" s="9">
        <f t="shared" si="2"/>
        <v>0</v>
      </c>
      <c r="BI34" s="9">
        <f t="shared" ref="BI34:BQ34" si="7">IF($A34&gt;=BI$27,$E34,0)+IF($A34=BI$27,$D34,0)</f>
        <v>0</v>
      </c>
      <c r="BJ34" s="9">
        <f t="shared" si="7"/>
        <v>0</v>
      </c>
      <c r="BK34" s="9">
        <f t="shared" si="7"/>
        <v>0</v>
      </c>
      <c r="BL34" s="9">
        <f t="shared" si="7"/>
        <v>0</v>
      </c>
      <c r="BM34" s="9">
        <f t="shared" si="7"/>
        <v>0</v>
      </c>
      <c r="BN34" s="9">
        <f t="shared" si="7"/>
        <v>0</v>
      </c>
      <c r="BO34" s="9">
        <f t="shared" si="7"/>
        <v>0</v>
      </c>
      <c r="BP34" s="9">
        <f t="shared" si="7"/>
        <v>0</v>
      </c>
      <c r="BQ34" s="9">
        <f t="shared" si="7"/>
        <v>0</v>
      </c>
      <c r="BR34" s="9"/>
    </row>
    <row r="35" spans="1:70" x14ac:dyDescent="0.25">
      <c r="A35" s="25">
        <f t="shared" si="6"/>
        <v>7</v>
      </c>
      <c r="B35" s="29">
        <f>'Amort Alloc'!Q27</f>
        <v>1.6076399633154957E-2</v>
      </c>
      <c r="C35" s="30"/>
      <c r="D35" s="27">
        <f t="shared" si="3"/>
        <v>0.89190260912109232</v>
      </c>
      <c r="E35" s="13">
        <f t="shared" si="4"/>
        <v>5.2336845103225695E-3</v>
      </c>
      <c r="F35" s="14">
        <f>'Rates Extrap'!K19</f>
        <v>5.868E-3</v>
      </c>
      <c r="G35" s="28">
        <v>1</v>
      </c>
      <c r="H35" s="13">
        <f t="shared" si="5"/>
        <v>0.89190260912109243</v>
      </c>
      <c r="I35" s="9"/>
      <c r="J35" s="9">
        <f t="shared" si="1"/>
        <v>5.2336845103225695E-3</v>
      </c>
      <c r="K35" s="9">
        <f t="shared" si="1"/>
        <v>5.2336845103225695E-3</v>
      </c>
      <c r="L35" s="9">
        <f t="shared" si="1"/>
        <v>5.2336845103225695E-3</v>
      </c>
      <c r="M35" s="9">
        <f t="shared" si="1"/>
        <v>5.2336845103225695E-3</v>
      </c>
      <c r="N35" s="9">
        <f t="shared" si="1"/>
        <v>5.2336845103225695E-3</v>
      </c>
      <c r="O35" s="9">
        <f t="shared" si="1"/>
        <v>5.2336845103225695E-3</v>
      </c>
      <c r="P35" s="9">
        <f t="shared" si="1"/>
        <v>0.89713629363141489</v>
      </c>
      <c r="Q35" s="9">
        <f t="shared" si="1"/>
        <v>0</v>
      </c>
      <c r="R35" s="9">
        <f t="shared" si="1"/>
        <v>0</v>
      </c>
      <c r="S35" s="9">
        <f t="shared" si="1"/>
        <v>0</v>
      </c>
      <c r="T35" s="9">
        <f t="shared" si="1"/>
        <v>0</v>
      </c>
      <c r="U35" s="9">
        <f t="shared" si="1"/>
        <v>0</v>
      </c>
      <c r="V35" s="9">
        <f t="shared" si="1"/>
        <v>0</v>
      </c>
      <c r="W35" s="9">
        <f t="shared" si="1"/>
        <v>0</v>
      </c>
      <c r="X35" s="9">
        <f t="shared" si="1"/>
        <v>0</v>
      </c>
      <c r="Y35" s="9">
        <f t="shared" si="1"/>
        <v>0</v>
      </c>
      <c r="Z35" s="9">
        <f t="shared" ref="Z35:BQ40" si="8">IF($A35&gt;=Z$27,$E35,0)+IF($A35=Z$27,$D35,0)</f>
        <v>0</v>
      </c>
      <c r="AA35" s="9">
        <f t="shared" si="8"/>
        <v>0</v>
      </c>
      <c r="AB35" s="9">
        <f t="shared" si="8"/>
        <v>0</v>
      </c>
      <c r="AC35" s="9">
        <f t="shared" si="8"/>
        <v>0</v>
      </c>
      <c r="AD35" s="9">
        <f t="shared" si="8"/>
        <v>0</v>
      </c>
      <c r="AE35" s="9">
        <f t="shared" si="8"/>
        <v>0</v>
      </c>
      <c r="AF35" s="9">
        <f t="shared" si="8"/>
        <v>0</v>
      </c>
      <c r="AG35" s="9">
        <f t="shared" si="8"/>
        <v>0</v>
      </c>
      <c r="AH35" s="9">
        <f t="shared" si="8"/>
        <v>0</v>
      </c>
      <c r="AI35" s="9">
        <f t="shared" si="8"/>
        <v>0</v>
      </c>
      <c r="AJ35" s="9">
        <f t="shared" si="8"/>
        <v>0</v>
      </c>
      <c r="AK35" s="9">
        <f t="shared" si="8"/>
        <v>0</v>
      </c>
      <c r="AL35" s="9">
        <f t="shared" si="8"/>
        <v>0</v>
      </c>
      <c r="AM35" s="9">
        <f t="shared" si="8"/>
        <v>0</v>
      </c>
      <c r="AN35" s="9">
        <f t="shared" si="8"/>
        <v>0</v>
      </c>
      <c r="AO35" s="9">
        <f t="shared" si="8"/>
        <v>0</v>
      </c>
      <c r="AP35" s="9">
        <f t="shared" si="8"/>
        <v>0</v>
      </c>
      <c r="AQ35" s="9">
        <f t="shared" si="8"/>
        <v>0</v>
      </c>
      <c r="AR35" s="9">
        <f t="shared" si="8"/>
        <v>0</v>
      </c>
      <c r="AS35" s="9">
        <f t="shared" si="8"/>
        <v>0</v>
      </c>
      <c r="AT35" s="9">
        <f t="shared" si="8"/>
        <v>0</v>
      </c>
      <c r="AU35" s="9">
        <f t="shared" si="8"/>
        <v>0</v>
      </c>
      <c r="AV35" s="9">
        <f t="shared" si="8"/>
        <v>0</v>
      </c>
      <c r="AW35" s="9">
        <f t="shared" si="8"/>
        <v>0</v>
      </c>
      <c r="AX35" s="9">
        <f t="shared" si="8"/>
        <v>0</v>
      </c>
      <c r="AY35" s="9">
        <f t="shared" si="8"/>
        <v>0</v>
      </c>
      <c r="AZ35" s="9">
        <f t="shared" si="8"/>
        <v>0</v>
      </c>
      <c r="BA35" s="9">
        <f t="shared" si="8"/>
        <v>0</v>
      </c>
      <c r="BB35" s="9">
        <f t="shared" si="8"/>
        <v>0</v>
      </c>
      <c r="BC35" s="9">
        <f t="shared" si="8"/>
        <v>0</v>
      </c>
      <c r="BD35" s="9">
        <f t="shared" si="8"/>
        <v>0</v>
      </c>
      <c r="BE35" s="9">
        <f t="shared" si="8"/>
        <v>0</v>
      </c>
      <c r="BF35" s="9">
        <f t="shared" si="8"/>
        <v>0</v>
      </c>
      <c r="BG35" s="9">
        <f t="shared" si="8"/>
        <v>0</v>
      </c>
      <c r="BH35" s="9">
        <f t="shared" si="8"/>
        <v>0</v>
      </c>
      <c r="BI35" s="9">
        <f t="shared" si="8"/>
        <v>0</v>
      </c>
      <c r="BJ35" s="9">
        <f t="shared" si="8"/>
        <v>0</v>
      </c>
      <c r="BK35" s="9">
        <f t="shared" si="8"/>
        <v>0</v>
      </c>
      <c r="BL35" s="9">
        <f t="shared" si="8"/>
        <v>0</v>
      </c>
      <c r="BM35" s="9">
        <f t="shared" si="8"/>
        <v>0</v>
      </c>
      <c r="BN35" s="9">
        <f t="shared" si="8"/>
        <v>0</v>
      </c>
      <c r="BO35" s="9">
        <f t="shared" si="8"/>
        <v>0</v>
      </c>
      <c r="BP35" s="9">
        <f t="shared" si="8"/>
        <v>0</v>
      </c>
      <c r="BQ35" s="9">
        <f t="shared" si="8"/>
        <v>0</v>
      </c>
      <c r="BR35" s="9"/>
    </row>
    <row r="36" spans="1:70" x14ac:dyDescent="0.25">
      <c r="A36" s="25">
        <f t="shared" si="6"/>
        <v>8</v>
      </c>
      <c r="B36" s="29">
        <f>'Amort Alloc'!Q28</f>
        <v>1.65185006230666E-2</v>
      </c>
      <c r="C36" s="30"/>
      <c r="D36" s="27">
        <f t="shared" si="3"/>
        <v>0.91642993087191582</v>
      </c>
      <c r="E36" s="13">
        <f t="shared" si="4"/>
        <v>6.763252889834738E-3</v>
      </c>
      <c r="F36" s="14">
        <f>'Rates Extrap'!K20</f>
        <v>7.3799999999999994E-3</v>
      </c>
      <c r="G36" s="28">
        <v>1</v>
      </c>
      <c r="H36" s="13">
        <f t="shared" si="5"/>
        <v>0.91642993087191615</v>
      </c>
      <c r="I36" s="9"/>
      <c r="J36" s="9">
        <f t="shared" si="1"/>
        <v>6.763252889834738E-3</v>
      </c>
      <c r="K36" s="9">
        <f t="shared" si="1"/>
        <v>6.763252889834738E-3</v>
      </c>
      <c r="L36" s="9">
        <f t="shared" si="1"/>
        <v>6.763252889834738E-3</v>
      </c>
      <c r="M36" s="9">
        <f t="shared" si="1"/>
        <v>6.763252889834738E-3</v>
      </c>
      <c r="N36" s="9">
        <f t="shared" si="1"/>
        <v>6.763252889834738E-3</v>
      </c>
      <c r="O36" s="9">
        <f t="shared" si="1"/>
        <v>6.763252889834738E-3</v>
      </c>
      <c r="P36" s="9">
        <f t="shared" si="1"/>
        <v>6.763252889834738E-3</v>
      </c>
      <c r="Q36" s="9">
        <f t="shared" si="1"/>
        <v>0.92319318376175052</v>
      </c>
      <c r="R36" s="9">
        <f t="shared" si="1"/>
        <v>0</v>
      </c>
      <c r="S36" s="9">
        <f t="shared" si="1"/>
        <v>0</v>
      </c>
      <c r="T36" s="9">
        <f t="shared" si="1"/>
        <v>0</v>
      </c>
      <c r="U36" s="9">
        <f t="shared" si="1"/>
        <v>0</v>
      </c>
      <c r="V36" s="9">
        <f t="shared" si="1"/>
        <v>0</v>
      </c>
      <c r="W36" s="9">
        <f t="shared" si="1"/>
        <v>0</v>
      </c>
      <c r="X36" s="9">
        <f t="shared" si="1"/>
        <v>0</v>
      </c>
      <c r="Y36" s="9">
        <f t="shared" si="1"/>
        <v>0</v>
      </c>
      <c r="Z36" s="9">
        <f t="shared" si="8"/>
        <v>0</v>
      </c>
      <c r="AA36" s="9">
        <f t="shared" si="8"/>
        <v>0</v>
      </c>
      <c r="AB36" s="9">
        <f t="shared" si="8"/>
        <v>0</v>
      </c>
      <c r="AC36" s="9">
        <f t="shared" si="8"/>
        <v>0</v>
      </c>
      <c r="AD36" s="9">
        <f t="shared" si="8"/>
        <v>0</v>
      </c>
      <c r="AE36" s="9">
        <f t="shared" si="8"/>
        <v>0</v>
      </c>
      <c r="AF36" s="9">
        <f t="shared" si="8"/>
        <v>0</v>
      </c>
      <c r="AG36" s="9">
        <f t="shared" si="8"/>
        <v>0</v>
      </c>
      <c r="AH36" s="9">
        <f t="shared" si="8"/>
        <v>0</v>
      </c>
      <c r="AI36" s="9">
        <f t="shared" si="8"/>
        <v>0</v>
      </c>
      <c r="AJ36" s="9">
        <f t="shared" si="8"/>
        <v>0</v>
      </c>
      <c r="AK36" s="9">
        <f t="shared" si="8"/>
        <v>0</v>
      </c>
      <c r="AL36" s="9">
        <f t="shared" si="8"/>
        <v>0</v>
      </c>
      <c r="AM36" s="9">
        <f t="shared" si="8"/>
        <v>0</v>
      </c>
      <c r="AN36" s="9">
        <f t="shared" si="8"/>
        <v>0</v>
      </c>
      <c r="AO36" s="9">
        <f t="shared" si="8"/>
        <v>0</v>
      </c>
      <c r="AP36" s="9">
        <f t="shared" si="8"/>
        <v>0</v>
      </c>
      <c r="AQ36" s="9">
        <f t="shared" si="8"/>
        <v>0</v>
      </c>
      <c r="AR36" s="9">
        <f t="shared" si="8"/>
        <v>0</v>
      </c>
      <c r="AS36" s="9">
        <f t="shared" si="8"/>
        <v>0</v>
      </c>
      <c r="AT36" s="9">
        <f t="shared" si="8"/>
        <v>0</v>
      </c>
      <c r="AU36" s="9">
        <f t="shared" si="8"/>
        <v>0</v>
      </c>
      <c r="AV36" s="9">
        <f t="shared" si="8"/>
        <v>0</v>
      </c>
      <c r="AW36" s="9">
        <f t="shared" si="8"/>
        <v>0</v>
      </c>
      <c r="AX36" s="9">
        <f t="shared" si="8"/>
        <v>0</v>
      </c>
      <c r="AY36" s="9">
        <f t="shared" si="8"/>
        <v>0</v>
      </c>
      <c r="AZ36" s="9">
        <f t="shared" si="8"/>
        <v>0</v>
      </c>
      <c r="BA36" s="9">
        <f t="shared" si="8"/>
        <v>0</v>
      </c>
      <c r="BB36" s="9">
        <f t="shared" si="8"/>
        <v>0</v>
      </c>
      <c r="BC36" s="9">
        <f t="shared" si="8"/>
        <v>0</v>
      </c>
      <c r="BD36" s="9">
        <f t="shared" si="8"/>
        <v>0</v>
      </c>
      <c r="BE36" s="9">
        <f t="shared" si="8"/>
        <v>0</v>
      </c>
      <c r="BF36" s="9">
        <f t="shared" si="8"/>
        <v>0</v>
      </c>
      <c r="BG36" s="9">
        <f t="shared" si="8"/>
        <v>0</v>
      </c>
      <c r="BH36" s="9">
        <f t="shared" si="8"/>
        <v>0</v>
      </c>
      <c r="BI36" s="9">
        <f t="shared" si="8"/>
        <v>0</v>
      </c>
      <c r="BJ36" s="9">
        <f t="shared" si="8"/>
        <v>0</v>
      </c>
      <c r="BK36" s="9">
        <f t="shared" si="8"/>
        <v>0</v>
      </c>
      <c r="BL36" s="9">
        <f t="shared" si="8"/>
        <v>0</v>
      </c>
      <c r="BM36" s="9">
        <f t="shared" si="8"/>
        <v>0</v>
      </c>
      <c r="BN36" s="9">
        <f t="shared" si="8"/>
        <v>0</v>
      </c>
      <c r="BO36" s="9">
        <f t="shared" si="8"/>
        <v>0</v>
      </c>
      <c r="BP36" s="9">
        <f t="shared" si="8"/>
        <v>0</v>
      </c>
      <c r="BQ36" s="9">
        <f t="shared" si="8"/>
        <v>0</v>
      </c>
      <c r="BR36" s="9"/>
    </row>
    <row r="37" spans="1:70" x14ac:dyDescent="0.25">
      <c r="A37" s="25">
        <f t="shared" si="6"/>
        <v>9</v>
      </c>
      <c r="B37" s="29">
        <f>'Amort Alloc'!Q29</f>
        <v>1.6972759390200994E-2</v>
      </c>
      <c r="C37" s="30"/>
      <c r="D37" s="27">
        <f t="shared" si="3"/>
        <v>0.94163175397089693</v>
      </c>
      <c r="E37" s="13">
        <f t="shared" si="4"/>
        <v>8.1808966784991527E-3</v>
      </c>
      <c r="F37" s="14">
        <f>'Rates Extrap'!K21</f>
        <v>8.6879999999999995E-3</v>
      </c>
      <c r="G37" s="28">
        <v>1</v>
      </c>
      <c r="H37" s="13">
        <f t="shared" si="5"/>
        <v>0.9416317539708966</v>
      </c>
      <c r="I37" s="9"/>
      <c r="J37" s="9">
        <f t="shared" si="1"/>
        <v>8.1808966784991527E-3</v>
      </c>
      <c r="K37" s="9">
        <f t="shared" si="1"/>
        <v>8.1808966784991527E-3</v>
      </c>
      <c r="L37" s="9">
        <f t="shared" si="1"/>
        <v>8.1808966784991527E-3</v>
      </c>
      <c r="M37" s="9">
        <f t="shared" si="1"/>
        <v>8.1808966784991527E-3</v>
      </c>
      <c r="N37" s="9">
        <f t="shared" si="1"/>
        <v>8.1808966784991527E-3</v>
      </c>
      <c r="O37" s="9">
        <f t="shared" si="1"/>
        <v>8.1808966784991527E-3</v>
      </c>
      <c r="P37" s="9">
        <f t="shared" si="1"/>
        <v>8.1808966784991527E-3</v>
      </c>
      <c r="Q37" s="9">
        <f t="shared" si="1"/>
        <v>8.1808966784991527E-3</v>
      </c>
      <c r="R37" s="9">
        <f t="shared" si="1"/>
        <v>0.94981265064939613</v>
      </c>
      <c r="S37" s="9">
        <f t="shared" si="1"/>
        <v>0</v>
      </c>
      <c r="T37" s="9">
        <f t="shared" si="1"/>
        <v>0</v>
      </c>
      <c r="U37" s="9">
        <f t="shared" si="1"/>
        <v>0</v>
      </c>
      <c r="V37" s="9">
        <f t="shared" si="1"/>
        <v>0</v>
      </c>
      <c r="W37" s="9">
        <f t="shared" si="1"/>
        <v>0</v>
      </c>
      <c r="X37" s="9">
        <f t="shared" si="1"/>
        <v>0</v>
      </c>
      <c r="Y37" s="9">
        <f t="shared" si="1"/>
        <v>0</v>
      </c>
      <c r="Z37" s="9">
        <f t="shared" si="8"/>
        <v>0</v>
      </c>
      <c r="AA37" s="9">
        <f t="shared" si="8"/>
        <v>0</v>
      </c>
      <c r="AB37" s="9">
        <f t="shared" si="8"/>
        <v>0</v>
      </c>
      <c r="AC37" s="9">
        <f t="shared" si="8"/>
        <v>0</v>
      </c>
      <c r="AD37" s="9">
        <f t="shared" si="8"/>
        <v>0</v>
      </c>
      <c r="AE37" s="9">
        <f t="shared" si="8"/>
        <v>0</v>
      </c>
      <c r="AF37" s="9">
        <f t="shared" si="8"/>
        <v>0</v>
      </c>
      <c r="AG37" s="9">
        <f t="shared" si="8"/>
        <v>0</v>
      </c>
      <c r="AH37" s="9">
        <f t="shared" si="8"/>
        <v>0</v>
      </c>
      <c r="AI37" s="9">
        <f t="shared" si="8"/>
        <v>0</v>
      </c>
      <c r="AJ37" s="9">
        <f t="shared" si="8"/>
        <v>0</v>
      </c>
      <c r="AK37" s="9">
        <f t="shared" si="8"/>
        <v>0</v>
      </c>
      <c r="AL37" s="9">
        <f t="shared" si="8"/>
        <v>0</v>
      </c>
      <c r="AM37" s="9">
        <f t="shared" si="8"/>
        <v>0</v>
      </c>
      <c r="AN37" s="9">
        <f t="shared" si="8"/>
        <v>0</v>
      </c>
      <c r="AO37" s="9">
        <f t="shared" si="8"/>
        <v>0</v>
      </c>
      <c r="AP37" s="9">
        <f t="shared" si="8"/>
        <v>0</v>
      </c>
      <c r="AQ37" s="9">
        <f t="shared" si="8"/>
        <v>0</v>
      </c>
      <c r="AR37" s="9">
        <f t="shared" si="8"/>
        <v>0</v>
      </c>
      <c r="AS37" s="9">
        <f t="shared" si="8"/>
        <v>0</v>
      </c>
      <c r="AT37" s="9">
        <f t="shared" si="8"/>
        <v>0</v>
      </c>
      <c r="AU37" s="9">
        <f t="shared" si="8"/>
        <v>0</v>
      </c>
      <c r="AV37" s="9">
        <f t="shared" si="8"/>
        <v>0</v>
      </c>
      <c r="AW37" s="9">
        <f t="shared" si="8"/>
        <v>0</v>
      </c>
      <c r="AX37" s="9">
        <f t="shared" si="8"/>
        <v>0</v>
      </c>
      <c r="AY37" s="9">
        <f t="shared" si="8"/>
        <v>0</v>
      </c>
      <c r="AZ37" s="9">
        <f t="shared" si="8"/>
        <v>0</v>
      </c>
      <c r="BA37" s="9">
        <f t="shared" si="8"/>
        <v>0</v>
      </c>
      <c r="BB37" s="9">
        <f t="shared" si="8"/>
        <v>0</v>
      </c>
      <c r="BC37" s="9">
        <f t="shared" si="8"/>
        <v>0</v>
      </c>
      <c r="BD37" s="9">
        <f t="shared" si="8"/>
        <v>0</v>
      </c>
      <c r="BE37" s="9">
        <f t="shared" si="8"/>
        <v>0</v>
      </c>
      <c r="BF37" s="9">
        <f t="shared" si="8"/>
        <v>0</v>
      </c>
      <c r="BG37" s="9">
        <f t="shared" si="8"/>
        <v>0</v>
      </c>
      <c r="BH37" s="9">
        <f t="shared" si="8"/>
        <v>0</v>
      </c>
      <c r="BI37" s="9">
        <f t="shared" si="8"/>
        <v>0</v>
      </c>
      <c r="BJ37" s="9">
        <f t="shared" si="8"/>
        <v>0</v>
      </c>
      <c r="BK37" s="9">
        <f t="shared" si="8"/>
        <v>0</v>
      </c>
      <c r="BL37" s="9">
        <f t="shared" si="8"/>
        <v>0</v>
      </c>
      <c r="BM37" s="9">
        <f t="shared" si="8"/>
        <v>0</v>
      </c>
      <c r="BN37" s="9">
        <f t="shared" si="8"/>
        <v>0</v>
      </c>
      <c r="BO37" s="9">
        <f t="shared" si="8"/>
        <v>0</v>
      </c>
      <c r="BP37" s="9">
        <f t="shared" si="8"/>
        <v>0</v>
      </c>
      <c r="BQ37" s="9">
        <f t="shared" si="8"/>
        <v>0</v>
      </c>
      <c r="BR37" s="9"/>
    </row>
    <row r="38" spans="1:70" x14ac:dyDescent="0.25">
      <c r="A38" s="25">
        <f t="shared" si="6"/>
        <v>10</v>
      </c>
      <c r="B38" s="29">
        <f>'Amort Alloc'!Q30</f>
        <v>1.7439510273431481E-2</v>
      </c>
      <c r="C38" s="30"/>
      <c r="D38" s="27">
        <f t="shared" si="3"/>
        <v>0.96752662720509441</v>
      </c>
      <c r="E38" s="13">
        <f t="shared" si="4"/>
        <v>9.3463072188012114E-3</v>
      </c>
      <c r="F38" s="14">
        <f>'Rates Extrap'!K22</f>
        <v>9.6600000000000002E-3</v>
      </c>
      <c r="G38" s="28">
        <v>1</v>
      </c>
      <c r="H38" s="13">
        <f t="shared" si="5"/>
        <v>0.9675266272050943</v>
      </c>
      <c r="I38" s="9"/>
      <c r="J38" s="9">
        <f t="shared" si="1"/>
        <v>9.3463072188012114E-3</v>
      </c>
      <c r="K38" s="9">
        <f t="shared" si="1"/>
        <v>9.3463072188012114E-3</v>
      </c>
      <c r="L38" s="9">
        <f t="shared" si="1"/>
        <v>9.3463072188012114E-3</v>
      </c>
      <c r="M38" s="9">
        <f t="shared" si="1"/>
        <v>9.3463072188012114E-3</v>
      </c>
      <c r="N38" s="9">
        <f t="shared" si="1"/>
        <v>9.3463072188012114E-3</v>
      </c>
      <c r="O38" s="9">
        <f t="shared" si="1"/>
        <v>9.3463072188012114E-3</v>
      </c>
      <c r="P38" s="9">
        <f t="shared" si="1"/>
        <v>9.3463072188012114E-3</v>
      </c>
      <c r="Q38" s="9">
        <f t="shared" si="1"/>
        <v>9.3463072188012114E-3</v>
      </c>
      <c r="R38" s="9">
        <f t="shared" si="1"/>
        <v>9.3463072188012114E-3</v>
      </c>
      <c r="S38" s="9">
        <f t="shared" si="1"/>
        <v>0.97687293442389567</v>
      </c>
      <c r="T38" s="9">
        <f t="shared" si="1"/>
        <v>0</v>
      </c>
      <c r="U38" s="9">
        <f t="shared" si="1"/>
        <v>0</v>
      </c>
      <c r="V38" s="9">
        <f t="shared" si="1"/>
        <v>0</v>
      </c>
      <c r="W38" s="9">
        <f t="shared" si="1"/>
        <v>0</v>
      </c>
      <c r="X38" s="9">
        <f t="shared" si="1"/>
        <v>0</v>
      </c>
      <c r="Y38" s="9">
        <f t="shared" si="1"/>
        <v>0</v>
      </c>
      <c r="Z38" s="9">
        <f t="shared" si="8"/>
        <v>0</v>
      </c>
      <c r="AA38" s="9">
        <f t="shared" si="8"/>
        <v>0</v>
      </c>
      <c r="AB38" s="9">
        <f t="shared" si="8"/>
        <v>0</v>
      </c>
      <c r="AC38" s="9">
        <f t="shared" si="8"/>
        <v>0</v>
      </c>
      <c r="AD38" s="9">
        <f t="shared" si="8"/>
        <v>0</v>
      </c>
      <c r="AE38" s="9">
        <f t="shared" si="8"/>
        <v>0</v>
      </c>
      <c r="AF38" s="9">
        <f t="shared" si="8"/>
        <v>0</v>
      </c>
      <c r="AG38" s="9">
        <f t="shared" si="8"/>
        <v>0</v>
      </c>
      <c r="AH38" s="9">
        <f t="shared" si="8"/>
        <v>0</v>
      </c>
      <c r="AI38" s="9">
        <f t="shared" si="8"/>
        <v>0</v>
      </c>
      <c r="AJ38" s="9">
        <f t="shared" si="8"/>
        <v>0</v>
      </c>
      <c r="AK38" s="9">
        <f t="shared" si="8"/>
        <v>0</v>
      </c>
      <c r="AL38" s="9">
        <f t="shared" si="8"/>
        <v>0</v>
      </c>
      <c r="AM38" s="9">
        <f t="shared" si="8"/>
        <v>0</v>
      </c>
      <c r="AN38" s="9">
        <f t="shared" si="8"/>
        <v>0</v>
      </c>
      <c r="AO38" s="9">
        <f t="shared" si="8"/>
        <v>0</v>
      </c>
      <c r="AP38" s="9">
        <f t="shared" si="8"/>
        <v>0</v>
      </c>
      <c r="AQ38" s="9">
        <f t="shared" si="8"/>
        <v>0</v>
      </c>
      <c r="AR38" s="9">
        <f t="shared" si="8"/>
        <v>0</v>
      </c>
      <c r="AS38" s="9">
        <f t="shared" si="8"/>
        <v>0</v>
      </c>
      <c r="AT38" s="9">
        <f t="shared" si="8"/>
        <v>0</v>
      </c>
      <c r="AU38" s="9">
        <f t="shared" si="8"/>
        <v>0</v>
      </c>
      <c r="AV38" s="9">
        <f t="shared" si="8"/>
        <v>0</v>
      </c>
      <c r="AW38" s="9">
        <f t="shared" si="8"/>
        <v>0</v>
      </c>
      <c r="AX38" s="9">
        <f t="shared" si="8"/>
        <v>0</v>
      </c>
      <c r="AY38" s="9">
        <f t="shared" si="8"/>
        <v>0</v>
      </c>
      <c r="AZ38" s="9">
        <f t="shared" si="8"/>
        <v>0</v>
      </c>
      <c r="BA38" s="9">
        <f t="shared" si="8"/>
        <v>0</v>
      </c>
      <c r="BB38" s="9">
        <f t="shared" si="8"/>
        <v>0</v>
      </c>
      <c r="BC38" s="9">
        <f t="shared" si="8"/>
        <v>0</v>
      </c>
      <c r="BD38" s="9">
        <f t="shared" si="8"/>
        <v>0</v>
      </c>
      <c r="BE38" s="9">
        <f t="shared" si="8"/>
        <v>0</v>
      </c>
      <c r="BF38" s="9">
        <f t="shared" si="8"/>
        <v>0</v>
      </c>
      <c r="BG38" s="9">
        <f t="shared" si="8"/>
        <v>0</v>
      </c>
      <c r="BH38" s="9">
        <f t="shared" si="8"/>
        <v>0</v>
      </c>
      <c r="BI38" s="9">
        <f t="shared" si="8"/>
        <v>0</v>
      </c>
      <c r="BJ38" s="9">
        <f t="shared" si="8"/>
        <v>0</v>
      </c>
      <c r="BK38" s="9">
        <f t="shared" si="8"/>
        <v>0</v>
      </c>
      <c r="BL38" s="9">
        <f t="shared" si="8"/>
        <v>0</v>
      </c>
      <c r="BM38" s="9">
        <f t="shared" si="8"/>
        <v>0</v>
      </c>
      <c r="BN38" s="9">
        <f t="shared" si="8"/>
        <v>0</v>
      </c>
      <c r="BO38" s="9">
        <f t="shared" si="8"/>
        <v>0</v>
      </c>
      <c r="BP38" s="9">
        <f t="shared" si="8"/>
        <v>0</v>
      </c>
      <c r="BQ38" s="9">
        <f t="shared" si="8"/>
        <v>0</v>
      </c>
      <c r="BR38" s="9"/>
    </row>
    <row r="39" spans="1:70" x14ac:dyDescent="0.25">
      <c r="A39" s="25">
        <f t="shared" si="6"/>
        <v>11</v>
      </c>
      <c r="B39" s="29">
        <f>'Amort Alloc'!Q31</f>
        <v>1.7919096805951037E-2</v>
      </c>
      <c r="C39" s="30"/>
      <c r="D39" s="27">
        <f t="shared" si="3"/>
        <v>0.99413360945324514</v>
      </c>
      <c r="E39" s="13">
        <f t="shared" si="4"/>
        <v>1.059348774233378E-2</v>
      </c>
      <c r="F39" s="14">
        <f>'Rates Extrap'!K23</f>
        <v>1.0656000000000001E-2</v>
      </c>
      <c r="G39" s="28">
        <v>1</v>
      </c>
      <c r="H39" s="13">
        <f t="shared" si="5"/>
        <v>0.99413360945324525</v>
      </c>
      <c r="I39" s="9"/>
      <c r="J39" s="9">
        <f t="shared" si="1"/>
        <v>1.059348774233378E-2</v>
      </c>
      <c r="K39" s="9">
        <f t="shared" si="1"/>
        <v>1.059348774233378E-2</v>
      </c>
      <c r="L39" s="9">
        <f t="shared" si="1"/>
        <v>1.059348774233378E-2</v>
      </c>
      <c r="M39" s="9">
        <f t="shared" si="1"/>
        <v>1.059348774233378E-2</v>
      </c>
      <c r="N39" s="9">
        <f t="shared" si="1"/>
        <v>1.059348774233378E-2</v>
      </c>
      <c r="O39" s="9">
        <f t="shared" si="1"/>
        <v>1.059348774233378E-2</v>
      </c>
      <c r="P39" s="9">
        <f t="shared" si="1"/>
        <v>1.059348774233378E-2</v>
      </c>
      <c r="Q39" s="9">
        <f t="shared" si="1"/>
        <v>1.059348774233378E-2</v>
      </c>
      <c r="R39" s="9">
        <f t="shared" si="1"/>
        <v>1.059348774233378E-2</v>
      </c>
      <c r="S39" s="9">
        <f t="shared" si="1"/>
        <v>1.059348774233378E-2</v>
      </c>
      <c r="T39" s="9">
        <f t="shared" si="1"/>
        <v>1.0047270971955788</v>
      </c>
      <c r="U39" s="9">
        <f t="shared" si="1"/>
        <v>0</v>
      </c>
      <c r="V39" s="9">
        <f t="shared" si="1"/>
        <v>0</v>
      </c>
      <c r="W39" s="9">
        <f t="shared" si="1"/>
        <v>0</v>
      </c>
      <c r="X39" s="9">
        <f t="shared" si="1"/>
        <v>0</v>
      </c>
      <c r="Y39" s="9">
        <f t="shared" si="1"/>
        <v>0</v>
      </c>
      <c r="Z39" s="9">
        <f t="shared" si="8"/>
        <v>0</v>
      </c>
      <c r="AA39" s="9">
        <f t="shared" si="8"/>
        <v>0</v>
      </c>
      <c r="AB39" s="9">
        <f t="shared" si="8"/>
        <v>0</v>
      </c>
      <c r="AC39" s="9">
        <f t="shared" si="8"/>
        <v>0</v>
      </c>
      <c r="AD39" s="9">
        <f t="shared" si="8"/>
        <v>0</v>
      </c>
      <c r="AE39" s="9">
        <f t="shared" si="8"/>
        <v>0</v>
      </c>
      <c r="AF39" s="9">
        <f t="shared" si="8"/>
        <v>0</v>
      </c>
      <c r="AG39" s="9">
        <f t="shared" si="8"/>
        <v>0</v>
      </c>
      <c r="AH39" s="9">
        <f t="shared" si="8"/>
        <v>0</v>
      </c>
      <c r="AI39" s="9">
        <f t="shared" si="8"/>
        <v>0</v>
      </c>
      <c r="AJ39" s="9">
        <f t="shared" si="8"/>
        <v>0</v>
      </c>
      <c r="AK39" s="9">
        <f t="shared" si="8"/>
        <v>0</v>
      </c>
      <c r="AL39" s="9">
        <f t="shared" si="8"/>
        <v>0</v>
      </c>
      <c r="AM39" s="9">
        <f t="shared" si="8"/>
        <v>0</v>
      </c>
      <c r="AN39" s="9">
        <f t="shared" si="8"/>
        <v>0</v>
      </c>
      <c r="AO39" s="9">
        <f t="shared" si="8"/>
        <v>0</v>
      </c>
      <c r="AP39" s="9">
        <f t="shared" si="8"/>
        <v>0</v>
      </c>
      <c r="AQ39" s="9">
        <f t="shared" si="8"/>
        <v>0</v>
      </c>
      <c r="AR39" s="9">
        <f t="shared" si="8"/>
        <v>0</v>
      </c>
      <c r="AS39" s="9">
        <f t="shared" si="8"/>
        <v>0</v>
      </c>
      <c r="AT39" s="9">
        <f t="shared" si="8"/>
        <v>0</v>
      </c>
      <c r="AU39" s="9">
        <f t="shared" si="8"/>
        <v>0</v>
      </c>
      <c r="AV39" s="9">
        <f t="shared" si="8"/>
        <v>0</v>
      </c>
      <c r="AW39" s="9">
        <f t="shared" si="8"/>
        <v>0</v>
      </c>
      <c r="AX39" s="9">
        <f t="shared" si="8"/>
        <v>0</v>
      </c>
      <c r="AY39" s="9">
        <f t="shared" si="8"/>
        <v>0</v>
      </c>
      <c r="AZ39" s="9">
        <f t="shared" si="8"/>
        <v>0</v>
      </c>
      <c r="BA39" s="9">
        <f t="shared" si="8"/>
        <v>0</v>
      </c>
      <c r="BB39" s="9">
        <f t="shared" si="8"/>
        <v>0</v>
      </c>
      <c r="BC39" s="9">
        <f t="shared" si="8"/>
        <v>0</v>
      </c>
      <c r="BD39" s="9">
        <f t="shared" si="8"/>
        <v>0</v>
      </c>
      <c r="BE39" s="9">
        <f t="shared" si="8"/>
        <v>0</v>
      </c>
      <c r="BF39" s="9">
        <f t="shared" si="8"/>
        <v>0</v>
      </c>
      <c r="BG39" s="9">
        <f t="shared" si="8"/>
        <v>0</v>
      </c>
      <c r="BH39" s="9">
        <f t="shared" si="8"/>
        <v>0</v>
      </c>
      <c r="BI39" s="9">
        <f t="shared" si="8"/>
        <v>0</v>
      </c>
      <c r="BJ39" s="9">
        <f t="shared" si="8"/>
        <v>0</v>
      </c>
      <c r="BK39" s="9">
        <f t="shared" si="8"/>
        <v>0</v>
      </c>
      <c r="BL39" s="9">
        <f t="shared" si="8"/>
        <v>0</v>
      </c>
      <c r="BM39" s="9">
        <f t="shared" si="8"/>
        <v>0</v>
      </c>
      <c r="BN39" s="9">
        <f t="shared" si="8"/>
        <v>0</v>
      </c>
      <c r="BO39" s="9">
        <f t="shared" si="8"/>
        <v>0</v>
      </c>
      <c r="BP39" s="9">
        <f t="shared" si="8"/>
        <v>0</v>
      </c>
      <c r="BQ39" s="9">
        <f t="shared" si="8"/>
        <v>0</v>
      </c>
      <c r="BR39" s="9"/>
    </row>
    <row r="40" spans="1:70" x14ac:dyDescent="0.25">
      <c r="A40" s="25">
        <f t="shared" si="6"/>
        <v>12</v>
      </c>
      <c r="B40" s="29">
        <f>'Amort Alloc'!Q32</f>
        <v>1.8411871968114567E-2</v>
      </c>
      <c r="C40" s="30"/>
      <c r="D40" s="27">
        <f t="shared" si="3"/>
        <v>1.0214722837132024</v>
      </c>
      <c r="E40" s="13">
        <f t="shared" si="4"/>
        <v>1.1828649045398884E-2</v>
      </c>
      <c r="F40" s="14">
        <f>'Rates Extrap'!K24</f>
        <v>1.158E-2</v>
      </c>
      <c r="G40" s="28">
        <v>1</v>
      </c>
      <c r="H40" s="13">
        <f t="shared" si="5"/>
        <v>1.0214722837132031</v>
      </c>
      <c r="I40" s="9"/>
      <c r="J40" s="9">
        <f t="shared" si="1"/>
        <v>1.1828649045398884E-2</v>
      </c>
      <c r="K40" s="9">
        <f t="shared" si="1"/>
        <v>1.1828649045398884E-2</v>
      </c>
      <c r="L40" s="9">
        <f t="shared" si="1"/>
        <v>1.1828649045398884E-2</v>
      </c>
      <c r="M40" s="9">
        <f t="shared" si="1"/>
        <v>1.1828649045398884E-2</v>
      </c>
      <c r="N40" s="9">
        <f t="shared" si="1"/>
        <v>1.1828649045398884E-2</v>
      </c>
      <c r="O40" s="9">
        <f t="shared" si="1"/>
        <v>1.1828649045398884E-2</v>
      </c>
      <c r="P40" s="9">
        <f t="shared" si="1"/>
        <v>1.1828649045398884E-2</v>
      </c>
      <c r="Q40" s="9">
        <f t="shared" si="1"/>
        <v>1.1828649045398884E-2</v>
      </c>
      <c r="R40" s="9">
        <f t="shared" si="1"/>
        <v>1.1828649045398884E-2</v>
      </c>
      <c r="S40" s="9">
        <f t="shared" si="1"/>
        <v>1.1828649045398884E-2</v>
      </c>
      <c r="T40" s="9">
        <f t="shared" si="1"/>
        <v>1.1828649045398884E-2</v>
      </c>
      <c r="U40" s="9">
        <f t="shared" si="1"/>
        <v>1.0333009327586014</v>
      </c>
      <c r="V40" s="9">
        <f t="shared" si="1"/>
        <v>0</v>
      </c>
      <c r="W40" s="9">
        <f t="shared" si="1"/>
        <v>0</v>
      </c>
      <c r="X40" s="9">
        <f t="shared" si="1"/>
        <v>0</v>
      </c>
      <c r="Y40" s="9">
        <f t="shared" si="1"/>
        <v>0</v>
      </c>
      <c r="Z40" s="9">
        <f t="shared" si="8"/>
        <v>0</v>
      </c>
      <c r="AA40" s="9">
        <f t="shared" si="8"/>
        <v>0</v>
      </c>
      <c r="AB40" s="9">
        <f t="shared" si="8"/>
        <v>0</v>
      </c>
      <c r="AC40" s="9">
        <f t="shared" si="8"/>
        <v>0</v>
      </c>
      <c r="AD40" s="9">
        <f t="shared" si="8"/>
        <v>0</v>
      </c>
      <c r="AE40" s="9">
        <f t="shared" si="8"/>
        <v>0</v>
      </c>
      <c r="AF40" s="9">
        <f t="shared" si="8"/>
        <v>0</v>
      </c>
      <c r="AG40" s="9">
        <f t="shared" si="8"/>
        <v>0</v>
      </c>
      <c r="AH40" s="9">
        <f t="shared" si="8"/>
        <v>0</v>
      </c>
      <c r="AI40" s="9">
        <f t="shared" si="8"/>
        <v>0</v>
      </c>
      <c r="AJ40" s="9">
        <f t="shared" si="8"/>
        <v>0</v>
      </c>
      <c r="AK40" s="9">
        <f t="shared" si="8"/>
        <v>0</v>
      </c>
      <c r="AL40" s="9">
        <f t="shared" si="8"/>
        <v>0</v>
      </c>
      <c r="AM40" s="9">
        <f t="shared" si="8"/>
        <v>0</v>
      </c>
      <c r="AN40" s="9">
        <f t="shared" si="8"/>
        <v>0</v>
      </c>
      <c r="AO40" s="9">
        <f t="shared" si="8"/>
        <v>0</v>
      </c>
      <c r="AP40" s="9">
        <f t="shared" si="8"/>
        <v>0</v>
      </c>
      <c r="AQ40" s="9">
        <f t="shared" si="8"/>
        <v>0</v>
      </c>
      <c r="AR40" s="9">
        <f t="shared" si="8"/>
        <v>0</v>
      </c>
      <c r="AS40" s="9">
        <f t="shared" si="8"/>
        <v>0</v>
      </c>
      <c r="AT40" s="9">
        <f t="shared" si="8"/>
        <v>0</v>
      </c>
      <c r="AU40" s="9">
        <f t="shared" si="8"/>
        <v>0</v>
      </c>
      <c r="AV40" s="9">
        <f t="shared" si="8"/>
        <v>0</v>
      </c>
      <c r="AW40" s="9">
        <f t="shared" si="8"/>
        <v>0</v>
      </c>
      <c r="AX40" s="9">
        <f t="shared" si="8"/>
        <v>0</v>
      </c>
      <c r="AY40" s="9">
        <f t="shared" si="8"/>
        <v>0</v>
      </c>
      <c r="AZ40" s="9">
        <f t="shared" si="8"/>
        <v>0</v>
      </c>
      <c r="BA40" s="9">
        <f t="shared" si="8"/>
        <v>0</v>
      </c>
      <c r="BB40" s="9">
        <f t="shared" si="8"/>
        <v>0</v>
      </c>
      <c r="BC40" s="9">
        <f t="shared" si="8"/>
        <v>0</v>
      </c>
      <c r="BD40" s="9">
        <f t="shared" si="8"/>
        <v>0</v>
      </c>
      <c r="BE40" s="9">
        <f t="shared" si="8"/>
        <v>0</v>
      </c>
      <c r="BF40" s="9">
        <f t="shared" si="8"/>
        <v>0</v>
      </c>
      <c r="BG40" s="9">
        <f t="shared" si="8"/>
        <v>0</v>
      </c>
      <c r="BH40" s="9">
        <f t="shared" si="8"/>
        <v>0</v>
      </c>
      <c r="BI40" s="9">
        <f t="shared" ref="BI40:BQ40" si="9">IF($A40&gt;=BI$27,$E40,0)+IF($A40=BI$27,$D40,0)</f>
        <v>0</v>
      </c>
      <c r="BJ40" s="9">
        <f t="shared" si="9"/>
        <v>0</v>
      </c>
      <c r="BK40" s="9">
        <f t="shared" si="9"/>
        <v>0</v>
      </c>
      <c r="BL40" s="9">
        <f t="shared" si="9"/>
        <v>0</v>
      </c>
      <c r="BM40" s="9">
        <f t="shared" si="9"/>
        <v>0</v>
      </c>
      <c r="BN40" s="9">
        <f t="shared" si="9"/>
        <v>0</v>
      </c>
      <c r="BO40" s="9">
        <f t="shared" si="9"/>
        <v>0</v>
      </c>
      <c r="BP40" s="9">
        <f t="shared" si="9"/>
        <v>0</v>
      </c>
      <c r="BQ40" s="9">
        <f t="shared" si="9"/>
        <v>0</v>
      </c>
      <c r="BR40" s="9"/>
    </row>
    <row r="41" spans="1:70" x14ac:dyDescent="0.25">
      <c r="A41" s="25">
        <f t="shared" si="6"/>
        <v>13</v>
      </c>
      <c r="B41" s="29">
        <f>'Amort Alloc'!Q33</f>
        <v>1.8918198447237852E-2</v>
      </c>
      <c r="C41" s="30"/>
      <c r="D41" s="27">
        <f t="shared" si="3"/>
        <v>1.0495627715153228</v>
      </c>
      <c r="E41" s="13">
        <f t="shared" si="4"/>
        <v>1.3048164375478491E-2</v>
      </c>
      <c r="F41" s="14">
        <f>'Rates Extrap'!K25</f>
        <v>1.2431999999999999E-2</v>
      </c>
      <c r="G41" s="28">
        <v>1</v>
      </c>
      <c r="H41" s="13">
        <f t="shared" si="5"/>
        <v>1.0495627715153224</v>
      </c>
      <c r="I41" s="9"/>
      <c r="J41" s="9">
        <f t="shared" si="1"/>
        <v>1.3048164375478491E-2</v>
      </c>
      <c r="K41" s="9">
        <f t="shared" si="1"/>
        <v>1.3048164375478491E-2</v>
      </c>
      <c r="L41" s="9">
        <f t="shared" si="1"/>
        <v>1.3048164375478491E-2</v>
      </c>
      <c r="M41" s="9">
        <f t="shared" si="1"/>
        <v>1.3048164375478491E-2</v>
      </c>
      <c r="N41" s="9">
        <f t="shared" si="1"/>
        <v>1.3048164375478491E-2</v>
      </c>
      <c r="O41" s="9">
        <f t="shared" si="1"/>
        <v>1.3048164375478491E-2</v>
      </c>
      <c r="P41" s="9">
        <f t="shared" si="1"/>
        <v>1.3048164375478491E-2</v>
      </c>
      <c r="Q41" s="9">
        <f t="shared" si="1"/>
        <v>1.3048164375478491E-2</v>
      </c>
      <c r="R41" s="9">
        <f t="shared" si="1"/>
        <v>1.3048164375478491E-2</v>
      </c>
      <c r="S41" s="9">
        <f t="shared" si="1"/>
        <v>1.3048164375478491E-2</v>
      </c>
      <c r="T41" s="9">
        <f t="shared" si="1"/>
        <v>1.3048164375478491E-2</v>
      </c>
      <c r="U41" s="9">
        <f t="shared" si="1"/>
        <v>1.3048164375478491E-2</v>
      </c>
      <c r="V41" s="9">
        <f t="shared" si="1"/>
        <v>1.0626109358908014</v>
      </c>
      <c r="W41" s="9">
        <f t="shared" si="1"/>
        <v>0</v>
      </c>
      <c r="X41" s="9">
        <f t="shared" si="1"/>
        <v>0</v>
      </c>
      <c r="Y41" s="9">
        <f t="shared" si="1"/>
        <v>0</v>
      </c>
      <c r="Z41" s="9">
        <f t="shared" ref="Z41:BQ43" si="10">IF($A41&gt;=Z$27,$E41,0)+IF($A41=Z$27,$D41,0)</f>
        <v>0</v>
      </c>
      <c r="AA41" s="9">
        <f t="shared" si="10"/>
        <v>0</v>
      </c>
      <c r="AB41" s="9">
        <f t="shared" si="10"/>
        <v>0</v>
      </c>
      <c r="AC41" s="9">
        <f t="shared" si="10"/>
        <v>0</v>
      </c>
      <c r="AD41" s="9">
        <f t="shared" si="10"/>
        <v>0</v>
      </c>
      <c r="AE41" s="9">
        <f t="shared" si="10"/>
        <v>0</v>
      </c>
      <c r="AF41" s="9">
        <f t="shared" si="10"/>
        <v>0</v>
      </c>
      <c r="AG41" s="9">
        <f t="shared" si="10"/>
        <v>0</v>
      </c>
      <c r="AH41" s="9">
        <f t="shared" si="10"/>
        <v>0</v>
      </c>
      <c r="AI41" s="9">
        <f t="shared" si="10"/>
        <v>0</v>
      </c>
      <c r="AJ41" s="9">
        <f t="shared" si="10"/>
        <v>0</v>
      </c>
      <c r="AK41" s="9">
        <f t="shared" si="10"/>
        <v>0</v>
      </c>
      <c r="AL41" s="9">
        <f t="shared" si="10"/>
        <v>0</v>
      </c>
      <c r="AM41" s="9">
        <f t="shared" si="10"/>
        <v>0</v>
      </c>
      <c r="AN41" s="9">
        <f t="shared" si="10"/>
        <v>0</v>
      </c>
      <c r="AO41" s="9">
        <f t="shared" si="10"/>
        <v>0</v>
      </c>
      <c r="AP41" s="9">
        <f t="shared" si="10"/>
        <v>0</v>
      </c>
      <c r="AQ41" s="9">
        <f t="shared" si="10"/>
        <v>0</v>
      </c>
      <c r="AR41" s="9">
        <f t="shared" si="10"/>
        <v>0</v>
      </c>
      <c r="AS41" s="9">
        <f t="shared" si="10"/>
        <v>0</v>
      </c>
      <c r="AT41" s="9">
        <f t="shared" si="10"/>
        <v>0</v>
      </c>
      <c r="AU41" s="9">
        <f t="shared" si="10"/>
        <v>0</v>
      </c>
      <c r="AV41" s="9">
        <f t="shared" si="10"/>
        <v>0</v>
      </c>
      <c r="AW41" s="9">
        <f t="shared" si="10"/>
        <v>0</v>
      </c>
      <c r="AX41" s="9">
        <f t="shared" si="10"/>
        <v>0</v>
      </c>
      <c r="AY41" s="9">
        <f t="shared" si="10"/>
        <v>0</v>
      </c>
      <c r="AZ41" s="9">
        <f t="shared" si="10"/>
        <v>0</v>
      </c>
      <c r="BA41" s="9">
        <f t="shared" si="10"/>
        <v>0</v>
      </c>
      <c r="BB41" s="9">
        <f t="shared" si="10"/>
        <v>0</v>
      </c>
      <c r="BC41" s="9">
        <f t="shared" si="10"/>
        <v>0</v>
      </c>
      <c r="BD41" s="9">
        <f t="shared" si="10"/>
        <v>0</v>
      </c>
      <c r="BE41" s="9">
        <f t="shared" si="10"/>
        <v>0</v>
      </c>
      <c r="BF41" s="9">
        <f t="shared" si="10"/>
        <v>0</v>
      </c>
      <c r="BG41" s="9">
        <f t="shared" si="10"/>
        <v>0</v>
      </c>
      <c r="BH41" s="9">
        <f t="shared" si="10"/>
        <v>0</v>
      </c>
      <c r="BI41" s="9">
        <f t="shared" si="10"/>
        <v>0</v>
      </c>
      <c r="BJ41" s="9">
        <f t="shared" si="10"/>
        <v>0</v>
      </c>
      <c r="BK41" s="9">
        <f t="shared" si="10"/>
        <v>0</v>
      </c>
      <c r="BL41" s="9">
        <f t="shared" si="10"/>
        <v>0</v>
      </c>
      <c r="BM41" s="9">
        <f t="shared" si="10"/>
        <v>0</v>
      </c>
      <c r="BN41" s="9">
        <f t="shared" si="10"/>
        <v>0</v>
      </c>
      <c r="BO41" s="9">
        <f t="shared" si="10"/>
        <v>0</v>
      </c>
      <c r="BP41" s="9">
        <f t="shared" si="10"/>
        <v>0</v>
      </c>
      <c r="BQ41" s="9">
        <f t="shared" si="10"/>
        <v>0</v>
      </c>
      <c r="BR41" s="9"/>
    </row>
    <row r="42" spans="1:70" x14ac:dyDescent="0.25">
      <c r="A42" s="25">
        <f t="shared" si="6"/>
        <v>14</v>
      </c>
      <c r="B42" s="29">
        <f>'Amort Alloc'!Q34</f>
        <v>1.9438448904536772E-2</v>
      </c>
      <c r="C42" s="30"/>
      <c r="D42" s="27">
        <f t="shared" si="3"/>
        <v>1.0784257477319876</v>
      </c>
      <c r="E42" s="13">
        <f t="shared" si="4"/>
        <v>1.4261102088007804E-2</v>
      </c>
      <c r="F42" s="14">
        <f>'Rates Extrap'!K26</f>
        <v>1.3224E-2</v>
      </c>
      <c r="G42" s="28">
        <v>1</v>
      </c>
      <c r="H42" s="13">
        <f t="shared" si="5"/>
        <v>1.0784257477319887</v>
      </c>
      <c r="I42" s="9"/>
      <c r="J42" s="9">
        <f t="shared" si="1"/>
        <v>1.4261102088007804E-2</v>
      </c>
      <c r="K42" s="9">
        <f t="shared" si="1"/>
        <v>1.4261102088007804E-2</v>
      </c>
      <c r="L42" s="9">
        <f t="shared" si="1"/>
        <v>1.4261102088007804E-2</v>
      </c>
      <c r="M42" s="9">
        <f t="shared" si="1"/>
        <v>1.4261102088007804E-2</v>
      </c>
      <c r="N42" s="9">
        <f t="shared" si="1"/>
        <v>1.4261102088007804E-2</v>
      </c>
      <c r="O42" s="9">
        <f t="shared" si="1"/>
        <v>1.4261102088007804E-2</v>
      </c>
      <c r="P42" s="9">
        <f t="shared" si="1"/>
        <v>1.4261102088007804E-2</v>
      </c>
      <c r="Q42" s="9">
        <f t="shared" si="1"/>
        <v>1.4261102088007804E-2</v>
      </c>
      <c r="R42" s="9">
        <f t="shared" si="1"/>
        <v>1.4261102088007804E-2</v>
      </c>
      <c r="S42" s="9">
        <f t="shared" si="1"/>
        <v>1.4261102088007804E-2</v>
      </c>
      <c r="T42" s="9">
        <f t="shared" si="1"/>
        <v>1.4261102088007804E-2</v>
      </c>
      <c r="U42" s="9">
        <f t="shared" si="1"/>
        <v>1.4261102088007804E-2</v>
      </c>
      <c r="V42" s="9">
        <f t="shared" si="1"/>
        <v>1.4261102088007804E-2</v>
      </c>
      <c r="W42" s="9">
        <f t="shared" si="1"/>
        <v>1.0926868498199955</v>
      </c>
      <c r="X42" s="9">
        <f t="shared" si="1"/>
        <v>0</v>
      </c>
      <c r="Y42" s="9">
        <f t="shared" si="1"/>
        <v>0</v>
      </c>
      <c r="Z42" s="9">
        <f t="shared" si="10"/>
        <v>0</v>
      </c>
      <c r="AA42" s="9">
        <f t="shared" si="10"/>
        <v>0</v>
      </c>
      <c r="AB42" s="9">
        <f t="shared" si="10"/>
        <v>0</v>
      </c>
      <c r="AC42" s="9">
        <f t="shared" si="10"/>
        <v>0</v>
      </c>
      <c r="AD42" s="9">
        <f t="shared" si="10"/>
        <v>0</v>
      </c>
      <c r="AE42" s="9">
        <f t="shared" si="10"/>
        <v>0</v>
      </c>
      <c r="AF42" s="9">
        <f t="shared" si="10"/>
        <v>0</v>
      </c>
      <c r="AG42" s="9">
        <f t="shared" si="10"/>
        <v>0</v>
      </c>
      <c r="AH42" s="9">
        <f t="shared" si="10"/>
        <v>0</v>
      </c>
      <c r="AI42" s="9">
        <f t="shared" si="10"/>
        <v>0</v>
      </c>
      <c r="AJ42" s="9">
        <f t="shared" si="10"/>
        <v>0</v>
      </c>
      <c r="AK42" s="9">
        <f t="shared" si="10"/>
        <v>0</v>
      </c>
      <c r="AL42" s="9">
        <f t="shared" si="10"/>
        <v>0</v>
      </c>
      <c r="AM42" s="9">
        <f t="shared" si="10"/>
        <v>0</v>
      </c>
      <c r="AN42" s="9">
        <f t="shared" si="10"/>
        <v>0</v>
      </c>
      <c r="AO42" s="9">
        <f t="shared" si="10"/>
        <v>0</v>
      </c>
      <c r="AP42" s="9">
        <f t="shared" si="10"/>
        <v>0</v>
      </c>
      <c r="AQ42" s="9">
        <f t="shared" si="10"/>
        <v>0</v>
      </c>
      <c r="AR42" s="9">
        <f t="shared" si="10"/>
        <v>0</v>
      </c>
      <c r="AS42" s="9">
        <f t="shared" si="10"/>
        <v>0</v>
      </c>
      <c r="AT42" s="9">
        <f t="shared" si="10"/>
        <v>0</v>
      </c>
      <c r="AU42" s="9">
        <f t="shared" si="10"/>
        <v>0</v>
      </c>
      <c r="AV42" s="9">
        <f t="shared" si="10"/>
        <v>0</v>
      </c>
      <c r="AW42" s="9">
        <f t="shared" si="10"/>
        <v>0</v>
      </c>
      <c r="AX42" s="9">
        <f t="shared" si="10"/>
        <v>0</v>
      </c>
      <c r="AY42" s="9">
        <f t="shared" si="10"/>
        <v>0</v>
      </c>
      <c r="AZ42" s="9">
        <f t="shared" si="10"/>
        <v>0</v>
      </c>
      <c r="BA42" s="9">
        <f t="shared" si="10"/>
        <v>0</v>
      </c>
      <c r="BB42" s="9">
        <f t="shared" si="10"/>
        <v>0</v>
      </c>
      <c r="BC42" s="9">
        <f t="shared" si="10"/>
        <v>0</v>
      </c>
      <c r="BD42" s="9">
        <f t="shared" si="10"/>
        <v>0</v>
      </c>
      <c r="BE42" s="9">
        <f t="shared" si="10"/>
        <v>0</v>
      </c>
      <c r="BF42" s="9">
        <f t="shared" si="10"/>
        <v>0</v>
      </c>
      <c r="BG42" s="9">
        <f t="shared" si="10"/>
        <v>0</v>
      </c>
      <c r="BH42" s="9">
        <f t="shared" si="10"/>
        <v>0</v>
      </c>
      <c r="BI42" s="9">
        <f t="shared" si="10"/>
        <v>0</v>
      </c>
      <c r="BJ42" s="9">
        <f t="shared" si="10"/>
        <v>0</v>
      </c>
      <c r="BK42" s="9">
        <f t="shared" si="10"/>
        <v>0</v>
      </c>
      <c r="BL42" s="9">
        <f t="shared" si="10"/>
        <v>0</v>
      </c>
      <c r="BM42" s="9">
        <f t="shared" si="10"/>
        <v>0</v>
      </c>
      <c r="BN42" s="9">
        <f t="shared" si="10"/>
        <v>0</v>
      </c>
      <c r="BO42" s="9">
        <f t="shared" si="10"/>
        <v>0</v>
      </c>
      <c r="BP42" s="9">
        <f t="shared" si="10"/>
        <v>0</v>
      </c>
      <c r="BQ42" s="9">
        <f t="shared" si="10"/>
        <v>0</v>
      </c>
      <c r="BR42" s="9"/>
    </row>
    <row r="43" spans="1:70" x14ac:dyDescent="0.25">
      <c r="A43" s="25">
        <f t="shared" si="6"/>
        <v>15</v>
      </c>
      <c r="B43" s="29">
        <f>'Amort Alloc'!Q35</f>
        <v>1.9973006249411548E-2</v>
      </c>
      <c r="C43" s="30"/>
      <c r="D43" s="27">
        <f t="shared" si="3"/>
        <v>1.1080824557946181</v>
      </c>
      <c r="E43" s="13">
        <f t="shared" si="4"/>
        <v>1.534472584784387E-2</v>
      </c>
      <c r="F43" s="14">
        <f>'Rates Extrap'!K27</f>
        <v>1.3847999999999999E-2</v>
      </c>
      <c r="G43" s="28">
        <v>1</v>
      </c>
      <c r="H43" s="13">
        <f t="shared" si="5"/>
        <v>1.1080824557946172</v>
      </c>
      <c r="I43" s="9"/>
      <c r="J43" s="9">
        <f t="shared" si="1"/>
        <v>1.534472584784387E-2</v>
      </c>
      <c r="K43" s="9">
        <f t="shared" si="1"/>
        <v>1.534472584784387E-2</v>
      </c>
      <c r="L43" s="9">
        <f t="shared" si="1"/>
        <v>1.534472584784387E-2</v>
      </c>
      <c r="M43" s="9">
        <f t="shared" si="1"/>
        <v>1.534472584784387E-2</v>
      </c>
      <c r="N43" s="9">
        <f t="shared" si="1"/>
        <v>1.534472584784387E-2</v>
      </c>
      <c r="O43" s="9">
        <f t="shared" si="1"/>
        <v>1.534472584784387E-2</v>
      </c>
      <c r="P43" s="9">
        <f t="shared" si="1"/>
        <v>1.534472584784387E-2</v>
      </c>
      <c r="Q43" s="9">
        <f t="shared" si="1"/>
        <v>1.534472584784387E-2</v>
      </c>
      <c r="R43" s="9">
        <f t="shared" si="1"/>
        <v>1.534472584784387E-2</v>
      </c>
      <c r="S43" s="9">
        <f t="shared" si="1"/>
        <v>1.534472584784387E-2</v>
      </c>
      <c r="T43" s="9">
        <f t="shared" si="1"/>
        <v>1.534472584784387E-2</v>
      </c>
      <c r="U43" s="9">
        <f t="shared" si="1"/>
        <v>1.534472584784387E-2</v>
      </c>
      <c r="V43" s="9">
        <f t="shared" si="1"/>
        <v>1.534472584784387E-2</v>
      </c>
      <c r="W43" s="9">
        <f t="shared" si="1"/>
        <v>1.534472584784387E-2</v>
      </c>
      <c r="X43" s="9">
        <f t="shared" si="1"/>
        <v>1.1234271816424619</v>
      </c>
      <c r="Y43" s="9">
        <f t="shared" si="1"/>
        <v>0</v>
      </c>
      <c r="Z43" s="9">
        <f t="shared" si="10"/>
        <v>0</v>
      </c>
      <c r="AA43" s="9">
        <f t="shared" si="10"/>
        <v>0</v>
      </c>
      <c r="AB43" s="9">
        <f t="shared" si="10"/>
        <v>0</v>
      </c>
      <c r="AC43" s="9">
        <f t="shared" si="10"/>
        <v>0</v>
      </c>
      <c r="AD43" s="9">
        <f t="shared" si="10"/>
        <v>0</v>
      </c>
      <c r="AE43" s="9">
        <f t="shared" si="10"/>
        <v>0</v>
      </c>
      <c r="AF43" s="9">
        <f t="shared" si="10"/>
        <v>0</v>
      </c>
      <c r="AG43" s="9">
        <f t="shared" si="10"/>
        <v>0</v>
      </c>
      <c r="AH43" s="9">
        <f t="shared" si="10"/>
        <v>0</v>
      </c>
      <c r="AI43" s="9">
        <f t="shared" si="10"/>
        <v>0</v>
      </c>
      <c r="AJ43" s="9">
        <f t="shared" si="10"/>
        <v>0</v>
      </c>
      <c r="AK43" s="9">
        <f t="shared" si="10"/>
        <v>0</v>
      </c>
      <c r="AL43" s="9">
        <f t="shared" si="10"/>
        <v>0</v>
      </c>
      <c r="AM43" s="9">
        <f t="shared" si="10"/>
        <v>0</v>
      </c>
      <c r="AN43" s="9">
        <f t="shared" si="10"/>
        <v>0</v>
      </c>
      <c r="AO43" s="9">
        <f t="shared" si="10"/>
        <v>0</v>
      </c>
      <c r="AP43" s="9">
        <f t="shared" si="10"/>
        <v>0</v>
      </c>
      <c r="AQ43" s="9">
        <f t="shared" si="10"/>
        <v>0</v>
      </c>
      <c r="AR43" s="9">
        <f t="shared" si="10"/>
        <v>0</v>
      </c>
      <c r="AS43" s="9">
        <f t="shared" si="10"/>
        <v>0</v>
      </c>
      <c r="AT43" s="9">
        <f t="shared" si="10"/>
        <v>0</v>
      </c>
      <c r="AU43" s="9">
        <f t="shared" si="10"/>
        <v>0</v>
      </c>
      <c r="AV43" s="9">
        <f t="shared" si="10"/>
        <v>0</v>
      </c>
      <c r="AW43" s="9">
        <f t="shared" si="10"/>
        <v>0</v>
      </c>
      <c r="AX43" s="9">
        <f t="shared" si="10"/>
        <v>0</v>
      </c>
      <c r="AY43" s="9">
        <f t="shared" si="10"/>
        <v>0</v>
      </c>
      <c r="AZ43" s="9">
        <f t="shared" si="10"/>
        <v>0</v>
      </c>
      <c r="BA43" s="9">
        <f t="shared" si="10"/>
        <v>0</v>
      </c>
      <c r="BB43" s="9">
        <f t="shared" si="10"/>
        <v>0</v>
      </c>
      <c r="BC43" s="9">
        <f t="shared" si="10"/>
        <v>0</v>
      </c>
      <c r="BD43" s="9">
        <f t="shared" si="10"/>
        <v>0</v>
      </c>
      <c r="BE43" s="9">
        <f t="shared" si="10"/>
        <v>0</v>
      </c>
      <c r="BF43" s="9">
        <f t="shared" si="10"/>
        <v>0</v>
      </c>
      <c r="BG43" s="9">
        <f t="shared" si="10"/>
        <v>0</v>
      </c>
      <c r="BH43" s="9">
        <f t="shared" si="10"/>
        <v>0</v>
      </c>
      <c r="BI43" s="9">
        <f t="shared" si="10"/>
        <v>0</v>
      </c>
      <c r="BJ43" s="9">
        <f t="shared" si="10"/>
        <v>0</v>
      </c>
      <c r="BK43" s="9">
        <f t="shared" si="10"/>
        <v>0</v>
      </c>
      <c r="BL43" s="9">
        <f t="shared" si="10"/>
        <v>0</v>
      </c>
      <c r="BM43" s="9">
        <f t="shared" si="10"/>
        <v>0</v>
      </c>
      <c r="BN43" s="9">
        <f t="shared" si="10"/>
        <v>0</v>
      </c>
      <c r="BO43" s="9">
        <f t="shared" si="10"/>
        <v>0</v>
      </c>
      <c r="BP43" s="9">
        <f t="shared" si="10"/>
        <v>0</v>
      </c>
      <c r="BQ43" s="9">
        <f t="shared" si="10"/>
        <v>0</v>
      </c>
      <c r="BR43" s="9"/>
    </row>
    <row r="44" spans="1:70" x14ac:dyDescent="0.25">
      <c r="A44" s="25">
        <f t="shared" si="6"/>
        <v>16</v>
      </c>
      <c r="B44" s="29">
        <f>'Amort Alloc'!Q36</f>
        <v>2.0522263921270288E-2</v>
      </c>
      <c r="C44" s="30"/>
      <c r="D44" s="27">
        <f t="shared" si="3"/>
        <v>1.1385547233289659</v>
      </c>
      <c r="E44" s="13">
        <f t="shared" si="4"/>
        <v>1.6463501299336845E-2</v>
      </c>
      <c r="F44" s="14">
        <f>'Rates Extrap'!K28</f>
        <v>1.4459999999999999E-2</v>
      </c>
      <c r="G44" s="28">
        <v>1</v>
      </c>
      <c r="H44" s="13">
        <f t="shared" si="5"/>
        <v>1.1385547233289672</v>
      </c>
      <c r="I44" s="9"/>
      <c r="J44" s="9">
        <f t="shared" si="1"/>
        <v>1.6463501299336845E-2</v>
      </c>
      <c r="K44" s="9">
        <f t="shared" si="1"/>
        <v>1.6463501299336845E-2</v>
      </c>
      <c r="L44" s="9">
        <f t="shared" si="1"/>
        <v>1.6463501299336845E-2</v>
      </c>
      <c r="M44" s="9">
        <f t="shared" si="1"/>
        <v>1.6463501299336845E-2</v>
      </c>
      <c r="N44" s="9">
        <f t="shared" si="1"/>
        <v>1.6463501299336845E-2</v>
      </c>
      <c r="O44" s="9">
        <f t="shared" si="1"/>
        <v>1.6463501299336845E-2</v>
      </c>
      <c r="P44" s="9">
        <f t="shared" si="1"/>
        <v>1.6463501299336845E-2</v>
      </c>
      <c r="Q44" s="9">
        <f t="shared" si="1"/>
        <v>1.6463501299336845E-2</v>
      </c>
      <c r="R44" s="9">
        <f t="shared" si="1"/>
        <v>1.6463501299336845E-2</v>
      </c>
      <c r="S44" s="9">
        <f t="shared" si="1"/>
        <v>1.6463501299336845E-2</v>
      </c>
      <c r="T44" s="9">
        <f t="shared" si="1"/>
        <v>1.6463501299336845E-2</v>
      </c>
      <c r="U44" s="9">
        <f t="shared" si="1"/>
        <v>1.6463501299336845E-2</v>
      </c>
      <c r="V44" s="9">
        <f t="shared" si="1"/>
        <v>1.6463501299336845E-2</v>
      </c>
      <c r="W44" s="9">
        <f t="shared" si="1"/>
        <v>1.6463501299336845E-2</v>
      </c>
      <c r="X44" s="9">
        <f t="shared" si="1"/>
        <v>1.6463501299336845E-2</v>
      </c>
      <c r="Y44" s="9">
        <f t="shared" ref="Y44:BQ49" si="11">IF($A44&gt;=Y$27,$E44,0)+IF($A44=Y$27,$D44,0)</f>
        <v>1.1550182246283027</v>
      </c>
      <c r="Z44" s="9">
        <f t="shared" si="11"/>
        <v>0</v>
      </c>
      <c r="AA44" s="9">
        <f t="shared" si="11"/>
        <v>0</v>
      </c>
      <c r="AB44" s="9">
        <f t="shared" si="11"/>
        <v>0</v>
      </c>
      <c r="AC44" s="9">
        <f t="shared" si="11"/>
        <v>0</v>
      </c>
      <c r="AD44" s="9">
        <f t="shared" si="11"/>
        <v>0</v>
      </c>
      <c r="AE44" s="9">
        <f t="shared" si="11"/>
        <v>0</v>
      </c>
      <c r="AF44" s="9">
        <f t="shared" si="11"/>
        <v>0</v>
      </c>
      <c r="AG44" s="9">
        <f t="shared" si="11"/>
        <v>0</v>
      </c>
      <c r="AH44" s="9">
        <f t="shared" si="11"/>
        <v>0</v>
      </c>
      <c r="AI44" s="9">
        <f t="shared" si="11"/>
        <v>0</v>
      </c>
      <c r="AJ44" s="9">
        <f t="shared" si="11"/>
        <v>0</v>
      </c>
      <c r="AK44" s="9">
        <f t="shared" si="11"/>
        <v>0</v>
      </c>
      <c r="AL44" s="9">
        <f t="shared" si="11"/>
        <v>0</v>
      </c>
      <c r="AM44" s="9">
        <f t="shared" si="11"/>
        <v>0</v>
      </c>
      <c r="AN44" s="9">
        <f t="shared" si="11"/>
        <v>0</v>
      </c>
      <c r="AO44" s="9">
        <f t="shared" si="11"/>
        <v>0</v>
      </c>
      <c r="AP44" s="9">
        <f t="shared" si="11"/>
        <v>0</v>
      </c>
      <c r="AQ44" s="9">
        <f t="shared" si="11"/>
        <v>0</v>
      </c>
      <c r="AR44" s="9">
        <f t="shared" si="11"/>
        <v>0</v>
      </c>
      <c r="AS44" s="9">
        <f t="shared" si="11"/>
        <v>0</v>
      </c>
      <c r="AT44" s="9">
        <f t="shared" si="11"/>
        <v>0</v>
      </c>
      <c r="AU44" s="9">
        <f t="shared" si="11"/>
        <v>0</v>
      </c>
      <c r="AV44" s="9">
        <f t="shared" si="11"/>
        <v>0</v>
      </c>
      <c r="AW44" s="9">
        <f t="shared" si="11"/>
        <v>0</v>
      </c>
      <c r="AX44" s="9">
        <f t="shared" si="11"/>
        <v>0</v>
      </c>
      <c r="AY44" s="9">
        <f t="shared" si="11"/>
        <v>0</v>
      </c>
      <c r="AZ44" s="9">
        <f t="shared" si="11"/>
        <v>0</v>
      </c>
      <c r="BA44" s="9">
        <f t="shared" si="11"/>
        <v>0</v>
      </c>
      <c r="BB44" s="9">
        <f t="shared" si="11"/>
        <v>0</v>
      </c>
      <c r="BC44" s="9">
        <f t="shared" si="11"/>
        <v>0</v>
      </c>
      <c r="BD44" s="9">
        <f t="shared" si="11"/>
        <v>0</v>
      </c>
      <c r="BE44" s="9">
        <f t="shared" si="11"/>
        <v>0</v>
      </c>
      <c r="BF44" s="9">
        <f t="shared" si="11"/>
        <v>0</v>
      </c>
      <c r="BG44" s="9">
        <f t="shared" si="11"/>
        <v>0</v>
      </c>
      <c r="BH44" s="9">
        <f t="shared" si="11"/>
        <v>0</v>
      </c>
      <c r="BI44" s="9">
        <f t="shared" si="11"/>
        <v>0</v>
      </c>
      <c r="BJ44" s="9">
        <f t="shared" si="11"/>
        <v>0</v>
      </c>
      <c r="BK44" s="9">
        <f t="shared" si="11"/>
        <v>0</v>
      </c>
      <c r="BL44" s="9">
        <f t="shared" si="11"/>
        <v>0</v>
      </c>
      <c r="BM44" s="9">
        <f t="shared" si="11"/>
        <v>0</v>
      </c>
      <c r="BN44" s="9">
        <f t="shared" si="11"/>
        <v>0</v>
      </c>
      <c r="BO44" s="9">
        <f t="shared" si="11"/>
        <v>0</v>
      </c>
      <c r="BP44" s="9">
        <f t="shared" si="11"/>
        <v>0</v>
      </c>
      <c r="BQ44" s="9">
        <f t="shared" si="11"/>
        <v>0</v>
      </c>
      <c r="BR44" s="9"/>
    </row>
    <row r="45" spans="1:70" x14ac:dyDescent="0.25">
      <c r="A45" s="25">
        <f t="shared" si="6"/>
        <v>17</v>
      </c>
      <c r="B45" s="29">
        <f>'Amort Alloc'!Q37</f>
        <v>2.1086626179105256E-2</v>
      </c>
      <c r="C45" s="30"/>
      <c r="D45" s="27">
        <f t="shared" si="3"/>
        <v>1.1698649782205144</v>
      </c>
      <c r="E45" s="13">
        <f t="shared" si="4"/>
        <v>1.7590089812523652E-2</v>
      </c>
      <c r="F45" s="14">
        <f>'Rates Extrap'!K29</f>
        <v>1.5035999999999999E-2</v>
      </c>
      <c r="G45" s="28">
        <v>1</v>
      </c>
      <c r="H45" s="13">
        <f t="shared" si="5"/>
        <v>1.1698649782205133</v>
      </c>
      <c r="I45" s="9"/>
      <c r="J45" s="9">
        <f t="shared" ref="J45:Y60" si="12">IF($A45&gt;=J$27,$E45,0)+IF($A45=J$27,$D45,0)</f>
        <v>1.7590089812523652E-2</v>
      </c>
      <c r="K45" s="9">
        <f t="shared" si="12"/>
        <v>1.7590089812523652E-2</v>
      </c>
      <c r="L45" s="9">
        <f t="shared" si="12"/>
        <v>1.7590089812523652E-2</v>
      </c>
      <c r="M45" s="9">
        <f t="shared" si="12"/>
        <v>1.7590089812523652E-2</v>
      </c>
      <c r="N45" s="9">
        <f t="shared" si="12"/>
        <v>1.7590089812523652E-2</v>
      </c>
      <c r="O45" s="9">
        <f t="shared" si="12"/>
        <v>1.7590089812523652E-2</v>
      </c>
      <c r="P45" s="9">
        <f t="shared" si="12"/>
        <v>1.7590089812523652E-2</v>
      </c>
      <c r="Q45" s="9">
        <f t="shared" si="12"/>
        <v>1.7590089812523652E-2</v>
      </c>
      <c r="R45" s="9">
        <f t="shared" si="12"/>
        <v>1.7590089812523652E-2</v>
      </c>
      <c r="S45" s="9">
        <f t="shared" si="12"/>
        <v>1.7590089812523652E-2</v>
      </c>
      <c r="T45" s="9">
        <f t="shared" si="12"/>
        <v>1.7590089812523652E-2</v>
      </c>
      <c r="U45" s="9">
        <f t="shared" si="12"/>
        <v>1.7590089812523652E-2</v>
      </c>
      <c r="V45" s="9">
        <f t="shared" si="12"/>
        <v>1.7590089812523652E-2</v>
      </c>
      <c r="W45" s="9">
        <f t="shared" si="12"/>
        <v>1.7590089812523652E-2</v>
      </c>
      <c r="X45" s="9">
        <f t="shared" si="12"/>
        <v>1.7590089812523652E-2</v>
      </c>
      <c r="Y45" s="9">
        <f t="shared" si="12"/>
        <v>1.7590089812523652E-2</v>
      </c>
      <c r="Z45" s="9">
        <f t="shared" si="11"/>
        <v>1.187455068033038</v>
      </c>
      <c r="AA45" s="9">
        <f t="shared" si="11"/>
        <v>0</v>
      </c>
      <c r="AB45" s="9">
        <f t="shared" si="11"/>
        <v>0</v>
      </c>
      <c r="AC45" s="9">
        <f t="shared" si="11"/>
        <v>0</v>
      </c>
      <c r="AD45" s="9">
        <f t="shared" si="11"/>
        <v>0</v>
      </c>
      <c r="AE45" s="9">
        <f t="shared" si="11"/>
        <v>0</v>
      </c>
      <c r="AF45" s="9">
        <f t="shared" si="11"/>
        <v>0</v>
      </c>
      <c r="AG45" s="9">
        <f t="shared" si="11"/>
        <v>0</v>
      </c>
      <c r="AH45" s="9">
        <f t="shared" si="11"/>
        <v>0</v>
      </c>
      <c r="AI45" s="9">
        <f t="shared" si="11"/>
        <v>0</v>
      </c>
      <c r="AJ45" s="9">
        <f t="shared" si="11"/>
        <v>0</v>
      </c>
      <c r="AK45" s="9">
        <f t="shared" si="11"/>
        <v>0</v>
      </c>
      <c r="AL45" s="9">
        <f t="shared" si="11"/>
        <v>0</v>
      </c>
      <c r="AM45" s="9">
        <f t="shared" si="11"/>
        <v>0</v>
      </c>
      <c r="AN45" s="9">
        <f t="shared" si="11"/>
        <v>0</v>
      </c>
      <c r="AO45" s="9">
        <f t="shared" si="11"/>
        <v>0</v>
      </c>
      <c r="AP45" s="9">
        <f t="shared" si="11"/>
        <v>0</v>
      </c>
      <c r="AQ45" s="9">
        <f t="shared" si="11"/>
        <v>0</v>
      </c>
      <c r="AR45" s="9">
        <f t="shared" si="11"/>
        <v>0</v>
      </c>
      <c r="AS45" s="9">
        <f t="shared" si="11"/>
        <v>0</v>
      </c>
      <c r="AT45" s="9">
        <f t="shared" si="11"/>
        <v>0</v>
      </c>
      <c r="AU45" s="9">
        <f t="shared" si="11"/>
        <v>0</v>
      </c>
      <c r="AV45" s="9">
        <f t="shared" si="11"/>
        <v>0</v>
      </c>
      <c r="AW45" s="9">
        <f t="shared" si="11"/>
        <v>0</v>
      </c>
      <c r="AX45" s="9">
        <f t="shared" si="11"/>
        <v>0</v>
      </c>
      <c r="AY45" s="9">
        <f t="shared" si="11"/>
        <v>0</v>
      </c>
      <c r="AZ45" s="9">
        <f t="shared" si="11"/>
        <v>0</v>
      </c>
      <c r="BA45" s="9">
        <f t="shared" si="11"/>
        <v>0</v>
      </c>
      <c r="BB45" s="9">
        <f t="shared" si="11"/>
        <v>0</v>
      </c>
      <c r="BC45" s="9">
        <f t="shared" si="11"/>
        <v>0</v>
      </c>
      <c r="BD45" s="9">
        <f t="shared" si="11"/>
        <v>0</v>
      </c>
      <c r="BE45" s="9">
        <f t="shared" si="11"/>
        <v>0</v>
      </c>
      <c r="BF45" s="9">
        <f t="shared" si="11"/>
        <v>0</v>
      </c>
      <c r="BG45" s="9">
        <f t="shared" si="11"/>
        <v>0</v>
      </c>
      <c r="BH45" s="9">
        <f t="shared" si="11"/>
        <v>0</v>
      </c>
      <c r="BI45" s="9">
        <f t="shared" si="11"/>
        <v>0</v>
      </c>
      <c r="BJ45" s="9">
        <f t="shared" si="11"/>
        <v>0</v>
      </c>
      <c r="BK45" s="9">
        <f t="shared" si="11"/>
        <v>0</v>
      </c>
      <c r="BL45" s="9">
        <f t="shared" si="11"/>
        <v>0</v>
      </c>
      <c r="BM45" s="9">
        <f t="shared" si="11"/>
        <v>0</v>
      </c>
      <c r="BN45" s="9">
        <f t="shared" si="11"/>
        <v>0</v>
      </c>
      <c r="BO45" s="9">
        <f t="shared" si="11"/>
        <v>0</v>
      </c>
      <c r="BP45" s="9">
        <f t="shared" si="11"/>
        <v>0</v>
      </c>
      <c r="BQ45" s="9">
        <f t="shared" si="11"/>
        <v>0</v>
      </c>
      <c r="BR45" s="9"/>
    </row>
    <row r="46" spans="1:70" x14ac:dyDescent="0.25">
      <c r="A46" s="25">
        <f t="shared" si="6"/>
        <v>18</v>
      </c>
      <c r="B46" s="29">
        <f>'Amort Alloc'!Q38</f>
        <v>2.1666508399030816E-2</v>
      </c>
      <c r="C46" s="30"/>
      <c r="D46" s="27">
        <f t="shared" si="3"/>
        <v>1.2020362651215877</v>
      </c>
      <c r="E46" s="13">
        <f t="shared" si="4"/>
        <v>1.8535399208174881E-2</v>
      </c>
      <c r="F46" s="14">
        <f>'Rates Extrap'!K30</f>
        <v>1.542E-2</v>
      </c>
      <c r="G46" s="28">
        <v>1</v>
      </c>
      <c r="H46" s="13">
        <f t="shared" si="5"/>
        <v>1.2020362651215881</v>
      </c>
      <c r="I46" s="9"/>
      <c r="J46" s="9">
        <f t="shared" si="12"/>
        <v>1.8535399208174881E-2</v>
      </c>
      <c r="K46" s="9">
        <f t="shared" si="12"/>
        <v>1.8535399208174881E-2</v>
      </c>
      <c r="L46" s="9">
        <f t="shared" si="12"/>
        <v>1.8535399208174881E-2</v>
      </c>
      <c r="M46" s="9">
        <f t="shared" si="12"/>
        <v>1.8535399208174881E-2</v>
      </c>
      <c r="N46" s="9">
        <f t="shared" si="12"/>
        <v>1.8535399208174881E-2</v>
      </c>
      <c r="O46" s="9">
        <f t="shared" si="12"/>
        <v>1.8535399208174881E-2</v>
      </c>
      <c r="P46" s="9">
        <f t="shared" si="12"/>
        <v>1.8535399208174881E-2</v>
      </c>
      <c r="Q46" s="9">
        <f t="shared" si="12"/>
        <v>1.8535399208174881E-2</v>
      </c>
      <c r="R46" s="9">
        <f t="shared" si="12"/>
        <v>1.8535399208174881E-2</v>
      </c>
      <c r="S46" s="9">
        <f t="shared" si="12"/>
        <v>1.8535399208174881E-2</v>
      </c>
      <c r="T46" s="9">
        <f t="shared" si="12"/>
        <v>1.8535399208174881E-2</v>
      </c>
      <c r="U46" s="9">
        <f t="shared" si="12"/>
        <v>1.8535399208174881E-2</v>
      </c>
      <c r="V46" s="9">
        <f t="shared" si="12"/>
        <v>1.8535399208174881E-2</v>
      </c>
      <c r="W46" s="9">
        <f t="shared" si="12"/>
        <v>1.8535399208174881E-2</v>
      </c>
      <c r="X46" s="9">
        <f t="shared" si="12"/>
        <v>1.8535399208174881E-2</v>
      </c>
      <c r="Y46" s="9">
        <f t="shared" si="12"/>
        <v>1.8535399208174881E-2</v>
      </c>
      <c r="Z46" s="9">
        <f t="shared" si="11"/>
        <v>1.8535399208174881E-2</v>
      </c>
      <c r="AA46" s="9">
        <f t="shared" si="11"/>
        <v>1.2205716643297626</v>
      </c>
      <c r="AB46" s="9">
        <f t="shared" si="11"/>
        <v>0</v>
      </c>
      <c r="AC46" s="9">
        <f t="shared" si="11"/>
        <v>0</v>
      </c>
      <c r="AD46" s="9">
        <f t="shared" si="11"/>
        <v>0</v>
      </c>
      <c r="AE46" s="9">
        <f t="shared" si="11"/>
        <v>0</v>
      </c>
      <c r="AF46" s="9">
        <f t="shared" si="11"/>
        <v>0</v>
      </c>
      <c r="AG46" s="9">
        <f t="shared" si="11"/>
        <v>0</v>
      </c>
      <c r="AH46" s="9">
        <f t="shared" si="11"/>
        <v>0</v>
      </c>
      <c r="AI46" s="9">
        <f t="shared" si="11"/>
        <v>0</v>
      </c>
      <c r="AJ46" s="9">
        <f t="shared" si="11"/>
        <v>0</v>
      </c>
      <c r="AK46" s="9">
        <f t="shared" si="11"/>
        <v>0</v>
      </c>
      <c r="AL46" s="9">
        <f t="shared" si="11"/>
        <v>0</v>
      </c>
      <c r="AM46" s="9">
        <f t="shared" si="11"/>
        <v>0</v>
      </c>
      <c r="AN46" s="9">
        <f t="shared" si="11"/>
        <v>0</v>
      </c>
      <c r="AO46" s="9">
        <f t="shared" si="11"/>
        <v>0</v>
      </c>
      <c r="AP46" s="9">
        <f t="shared" si="11"/>
        <v>0</v>
      </c>
      <c r="AQ46" s="9">
        <f t="shared" si="11"/>
        <v>0</v>
      </c>
      <c r="AR46" s="9">
        <f t="shared" si="11"/>
        <v>0</v>
      </c>
      <c r="AS46" s="9">
        <f t="shared" si="11"/>
        <v>0</v>
      </c>
      <c r="AT46" s="9">
        <f t="shared" si="11"/>
        <v>0</v>
      </c>
      <c r="AU46" s="9">
        <f t="shared" si="11"/>
        <v>0</v>
      </c>
      <c r="AV46" s="9">
        <f t="shared" si="11"/>
        <v>0</v>
      </c>
      <c r="AW46" s="9">
        <f t="shared" si="11"/>
        <v>0</v>
      </c>
      <c r="AX46" s="9">
        <f t="shared" si="11"/>
        <v>0</v>
      </c>
      <c r="AY46" s="9">
        <f t="shared" si="11"/>
        <v>0</v>
      </c>
      <c r="AZ46" s="9">
        <f t="shared" si="11"/>
        <v>0</v>
      </c>
      <c r="BA46" s="9">
        <f t="shared" si="11"/>
        <v>0</v>
      </c>
      <c r="BB46" s="9">
        <f t="shared" si="11"/>
        <v>0</v>
      </c>
      <c r="BC46" s="9">
        <f t="shared" si="11"/>
        <v>0</v>
      </c>
      <c r="BD46" s="9">
        <f t="shared" si="11"/>
        <v>0</v>
      </c>
      <c r="BE46" s="9">
        <f t="shared" si="11"/>
        <v>0</v>
      </c>
      <c r="BF46" s="9">
        <f t="shared" si="11"/>
        <v>0</v>
      </c>
      <c r="BG46" s="9">
        <f t="shared" si="11"/>
        <v>0</v>
      </c>
      <c r="BH46" s="9">
        <f t="shared" si="11"/>
        <v>0</v>
      </c>
      <c r="BI46" s="9">
        <f t="shared" si="11"/>
        <v>0</v>
      </c>
      <c r="BJ46" s="9">
        <f t="shared" si="11"/>
        <v>0</v>
      </c>
      <c r="BK46" s="9">
        <f t="shared" si="11"/>
        <v>0</v>
      </c>
      <c r="BL46" s="9">
        <f t="shared" si="11"/>
        <v>0</v>
      </c>
      <c r="BM46" s="9">
        <f t="shared" si="11"/>
        <v>0</v>
      </c>
      <c r="BN46" s="9">
        <f t="shared" si="11"/>
        <v>0</v>
      </c>
      <c r="BO46" s="9">
        <f t="shared" si="11"/>
        <v>0</v>
      </c>
      <c r="BP46" s="9">
        <f t="shared" si="11"/>
        <v>0</v>
      </c>
      <c r="BQ46" s="9">
        <f t="shared" si="11"/>
        <v>0</v>
      </c>
      <c r="BR46" s="9"/>
    </row>
    <row r="47" spans="1:70" x14ac:dyDescent="0.25">
      <c r="A47" s="25">
        <f t="shared" si="6"/>
        <v>19</v>
      </c>
      <c r="B47" s="29">
        <f>'Amort Alloc'!Q39</f>
        <v>2.226233738000407E-2</v>
      </c>
      <c r="C47" s="30"/>
      <c r="D47" s="27">
        <f t="shared" si="3"/>
        <v>1.2350922624124261</v>
      </c>
      <c r="E47" s="13">
        <f t="shared" si="4"/>
        <v>1.9519398115165981E-2</v>
      </c>
      <c r="F47" s="14">
        <f>'Rates Extrap'!K31</f>
        <v>1.5803999999999999E-2</v>
      </c>
      <c r="G47" s="28">
        <v>1</v>
      </c>
      <c r="H47" s="13">
        <f t="shared" si="5"/>
        <v>1.2350922624124276</v>
      </c>
      <c r="I47" s="9"/>
      <c r="J47" s="9">
        <f t="shared" si="12"/>
        <v>1.9519398115165981E-2</v>
      </c>
      <c r="K47" s="9">
        <f t="shared" si="12"/>
        <v>1.9519398115165981E-2</v>
      </c>
      <c r="L47" s="9">
        <f t="shared" si="12"/>
        <v>1.9519398115165981E-2</v>
      </c>
      <c r="M47" s="9">
        <f t="shared" si="12"/>
        <v>1.9519398115165981E-2</v>
      </c>
      <c r="N47" s="9">
        <f t="shared" si="12"/>
        <v>1.9519398115165981E-2</v>
      </c>
      <c r="O47" s="9">
        <f t="shared" si="12"/>
        <v>1.9519398115165981E-2</v>
      </c>
      <c r="P47" s="9">
        <f t="shared" si="12"/>
        <v>1.9519398115165981E-2</v>
      </c>
      <c r="Q47" s="9">
        <f t="shared" si="12"/>
        <v>1.9519398115165981E-2</v>
      </c>
      <c r="R47" s="9">
        <f t="shared" si="12"/>
        <v>1.9519398115165981E-2</v>
      </c>
      <c r="S47" s="9">
        <f t="shared" si="12"/>
        <v>1.9519398115165981E-2</v>
      </c>
      <c r="T47" s="9">
        <f t="shared" si="12"/>
        <v>1.9519398115165981E-2</v>
      </c>
      <c r="U47" s="9">
        <f t="shared" si="12"/>
        <v>1.9519398115165981E-2</v>
      </c>
      <c r="V47" s="9">
        <f t="shared" si="12"/>
        <v>1.9519398115165981E-2</v>
      </c>
      <c r="W47" s="9">
        <f t="shared" si="12"/>
        <v>1.9519398115165981E-2</v>
      </c>
      <c r="X47" s="9">
        <f t="shared" si="12"/>
        <v>1.9519398115165981E-2</v>
      </c>
      <c r="Y47" s="9">
        <f t="shared" si="12"/>
        <v>1.9519398115165981E-2</v>
      </c>
      <c r="Z47" s="9">
        <f t="shared" si="11"/>
        <v>1.9519398115165981E-2</v>
      </c>
      <c r="AA47" s="9">
        <f t="shared" si="11"/>
        <v>1.9519398115165981E-2</v>
      </c>
      <c r="AB47" s="9">
        <f t="shared" si="11"/>
        <v>1.2546116605275921</v>
      </c>
      <c r="AC47" s="9">
        <f t="shared" si="11"/>
        <v>0</v>
      </c>
      <c r="AD47" s="9">
        <f t="shared" si="11"/>
        <v>0</v>
      </c>
      <c r="AE47" s="9">
        <f t="shared" si="11"/>
        <v>0</v>
      </c>
      <c r="AF47" s="9">
        <f t="shared" si="11"/>
        <v>0</v>
      </c>
      <c r="AG47" s="9">
        <f t="shared" si="11"/>
        <v>0</v>
      </c>
      <c r="AH47" s="9">
        <f t="shared" si="11"/>
        <v>0</v>
      </c>
      <c r="AI47" s="9">
        <f t="shared" si="11"/>
        <v>0</v>
      </c>
      <c r="AJ47" s="9">
        <f t="shared" si="11"/>
        <v>0</v>
      </c>
      <c r="AK47" s="9">
        <f t="shared" si="11"/>
        <v>0</v>
      </c>
      <c r="AL47" s="9">
        <f t="shared" si="11"/>
        <v>0</v>
      </c>
      <c r="AM47" s="9">
        <f t="shared" si="11"/>
        <v>0</v>
      </c>
      <c r="AN47" s="9">
        <f t="shared" si="11"/>
        <v>0</v>
      </c>
      <c r="AO47" s="9">
        <f t="shared" si="11"/>
        <v>0</v>
      </c>
      <c r="AP47" s="9">
        <f t="shared" si="11"/>
        <v>0</v>
      </c>
      <c r="AQ47" s="9">
        <f t="shared" si="11"/>
        <v>0</v>
      </c>
      <c r="AR47" s="9">
        <f t="shared" si="11"/>
        <v>0</v>
      </c>
      <c r="AS47" s="9">
        <f t="shared" si="11"/>
        <v>0</v>
      </c>
      <c r="AT47" s="9">
        <f t="shared" si="11"/>
        <v>0</v>
      </c>
      <c r="AU47" s="9">
        <f t="shared" si="11"/>
        <v>0</v>
      </c>
      <c r="AV47" s="9">
        <f t="shared" si="11"/>
        <v>0</v>
      </c>
      <c r="AW47" s="9">
        <f t="shared" si="11"/>
        <v>0</v>
      </c>
      <c r="AX47" s="9">
        <f t="shared" si="11"/>
        <v>0</v>
      </c>
      <c r="AY47" s="9">
        <f t="shared" si="11"/>
        <v>0</v>
      </c>
      <c r="AZ47" s="9">
        <f t="shared" si="11"/>
        <v>0</v>
      </c>
      <c r="BA47" s="9">
        <f t="shared" si="11"/>
        <v>0</v>
      </c>
      <c r="BB47" s="9">
        <f t="shared" si="11"/>
        <v>0</v>
      </c>
      <c r="BC47" s="9">
        <f t="shared" si="11"/>
        <v>0</v>
      </c>
      <c r="BD47" s="9">
        <f t="shared" si="11"/>
        <v>0</v>
      </c>
      <c r="BE47" s="9">
        <f t="shared" si="11"/>
        <v>0</v>
      </c>
      <c r="BF47" s="9">
        <f t="shared" si="11"/>
        <v>0</v>
      </c>
      <c r="BG47" s="9">
        <f t="shared" si="11"/>
        <v>0</v>
      </c>
      <c r="BH47" s="9">
        <f t="shared" si="11"/>
        <v>0</v>
      </c>
      <c r="BI47" s="9">
        <f t="shared" si="11"/>
        <v>0</v>
      </c>
      <c r="BJ47" s="9">
        <f t="shared" si="11"/>
        <v>0</v>
      </c>
      <c r="BK47" s="9">
        <f t="shared" si="11"/>
        <v>0</v>
      </c>
      <c r="BL47" s="9">
        <f t="shared" si="11"/>
        <v>0</v>
      </c>
      <c r="BM47" s="9">
        <f t="shared" si="11"/>
        <v>0</v>
      </c>
      <c r="BN47" s="9">
        <f t="shared" si="11"/>
        <v>0</v>
      </c>
      <c r="BO47" s="9">
        <f t="shared" si="11"/>
        <v>0</v>
      </c>
      <c r="BP47" s="9">
        <f t="shared" si="11"/>
        <v>0</v>
      </c>
      <c r="BQ47" s="9">
        <f t="shared" si="11"/>
        <v>0</v>
      </c>
      <c r="BR47" s="9"/>
    </row>
    <row r="48" spans="1:70" x14ac:dyDescent="0.25">
      <c r="A48" s="25">
        <f t="shared" si="6"/>
        <v>20</v>
      </c>
      <c r="B48" s="29">
        <f>'Amort Alloc'!Q40</f>
        <v>2.2874551657954118E-2</v>
      </c>
      <c r="C48" s="30"/>
      <c r="D48" s="27">
        <f t="shared" si="3"/>
        <v>1.2690572996287643</v>
      </c>
      <c r="E48" s="13">
        <f t="shared" si="4"/>
        <v>2.055872825398598E-2</v>
      </c>
      <c r="F48" s="14">
        <f>'Rates Extrap'!K32</f>
        <v>1.6199999999999999E-2</v>
      </c>
      <c r="G48" s="28">
        <v>1</v>
      </c>
      <c r="H48" s="13">
        <f t="shared" si="5"/>
        <v>1.2690572996287643</v>
      </c>
      <c r="I48" s="9"/>
      <c r="J48" s="9">
        <f t="shared" si="12"/>
        <v>2.055872825398598E-2</v>
      </c>
      <c r="K48" s="9">
        <f t="shared" si="12"/>
        <v>2.055872825398598E-2</v>
      </c>
      <c r="L48" s="9">
        <f t="shared" si="12"/>
        <v>2.055872825398598E-2</v>
      </c>
      <c r="M48" s="9">
        <f t="shared" si="12"/>
        <v>2.055872825398598E-2</v>
      </c>
      <c r="N48" s="9">
        <f t="shared" si="12"/>
        <v>2.055872825398598E-2</v>
      </c>
      <c r="O48" s="9">
        <f t="shared" si="12"/>
        <v>2.055872825398598E-2</v>
      </c>
      <c r="P48" s="9">
        <f t="shared" si="12"/>
        <v>2.055872825398598E-2</v>
      </c>
      <c r="Q48" s="9">
        <f t="shared" si="12"/>
        <v>2.055872825398598E-2</v>
      </c>
      <c r="R48" s="9">
        <f t="shared" si="12"/>
        <v>2.055872825398598E-2</v>
      </c>
      <c r="S48" s="9">
        <f t="shared" si="12"/>
        <v>2.055872825398598E-2</v>
      </c>
      <c r="T48" s="9">
        <f t="shared" si="12"/>
        <v>2.055872825398598E-2</v>
      </c>
      <c r="U48" s="9">
        <f t="shared" si="12"/>
        <v>2.055872825398598E-2</v>
      </c>
      <c r="V48" s="9">
        <f t="shared" si="12"/>
        <v>2.055872825398598E-2</v>
      </c>
      <c r="W48" s="9">
        <f t="shared" si="12"/>
        <v>2.055872825398598E-2</v>
      </c>
      <c r="X48" s="9">
        <f t="shared" si="12"/>
        <v>2.055872825398598E-2</v>
      </c>
      <c r="Y48" s="9">
        <f t="shared" si="12"/>
        <v>2.055872825398598E-2</v>
      </c>
      <c r="Z48" s="9">
        <f t="shared" si="11"/>
        <v>2.055872825398598E-2</v>
      </c>
      <c r="AA48" s="9">
        <f t="shared" si="11"/>
        <v>2.055872825398598E-2</v>
      </c>
      <c r="AB48" s="9">
        <f t="shared" si="11"/>
        <v>2.055872825398598E-2</v>
      </c>
      <c r="AC48" s="9">
        <f t="shared" si="11"/>
        <v>1.2896160278827504</v>
      </c>
      <c r="AD48" s="9">
        <f t="shared" si="11"/>
        <v>0</v>
      </c>
      <c r="AE48" s="9">
        <f t="shared" si="11"/>
        <v>0</v>
      </c>
      <c r="AF48" s="9">
        <f t="shared" si="11"/>
        <v>0</v>
      </c>
      <c r="AG48" s="9">
        <f t="shared" si="11"/>
        <v>0</v>
      </c>
      <c r="AH48" s="9">
        <f t="shared" si="11"/>
        <v>0</v>
      </c>
      <c r="AI48" s="9">
        <f t="shared" si="11"/>
        <v>0</v>
      </c>
      <c r="AJ48" s="9">
        <f t="shared" si="11"/>
        <v>0</v>
      </c>
      <c r="AK48" s="9">
        <f t="shared" si="11"/>
        <v>0</v>
      </c>
      <c r="AL48" s="9">
        <f t="shared" si="11"/>
        <v>0</v>
      </c>
      <c r="AM48" s="9">
        <f t="shared" si="11"/>
        <v>0</v>
      </c>
      <c r="AN48" s="9">
        <f t="shared" si="11"/>
        <v>0</v>
      </c>
      <c r="AO48" s="9">
        <f t="shared" si="11"/>
        <v>0</v>
      </c>
      <c r="AP48" s="9">
        <f t="shared" si="11"/>
        <v>0</v>
      </c>
      <c r="AQ48" s="9">
        <f t="shared" si="11"/>
        <v>0</v>
      </c>
      <c r="AR48" s="9">
        <f t="shared" si="11"/>
        <v>0</v>
      </c>
      <c r="AS48" s="9">
        <f t="shared" si="11"/>
        <v>0</v>
      </c>
      <c r="AT48" s="9">
        <f t="shared" si="11"/>
        <v>0</v>
      </c>
      <c r="AU48" s="9">
        <f t="shared" si="11"/>
        <v>0</v>
      </c>
      <c r="AV48" s="9">
        <f t="shared" si="11"/>
        <v>0</v>
      </c>
      <c r="AW48" s="9">
        <f t="shared" si="11"/>
        <v>0</v>
      </c>
      <c r="AX48" s="9">
        <f t="shared" si="11"/>
        <v>0</v>
      </c>
      <c r="AY48" s="9">
        <f t="shared" si="11"/>
        <v>0</v>
      </c>
      <c r="AZ48" s="9">
        <f t="shared" si="11"/>
        <v>0</v>
      </c>
      <c r="BA48" s="9">
        <f t="shared" si="11"/>
        <v>0</v>
      </c>
      <c r="BB48" s="9">
        <f t="shared" si="11"/>
        <v>0</v>
      </c>
      <c r="BC48" s="9">
        <f t="shared" si="11"/>
        <v>0</v>
      </c>
      <c r="BD48" s="9">
        <f t="shared" si="11"/>
        <v>0</v>
      </c>
      <c r="BE48" s="9">
        <f t="shared" si="11"/>
        <v>0</v>
      </c>
      <c r="BF48" s="9">
        <f t="shared" si="11"/>
        <v>0</v>
      </c>
      <c r="BG48" s="9">
        <f t="shared" si="11"/>
        <v>0</v>
      </c>
      <c r="BH48" s="9">
        <f t="shared" si="11"/>
        <v>0</v>
      </c>
      <c r="BI48" s="9">
        <f t="shared" si="11"/>
        <v>0</v>
      </c>
      <c r="BJ48" s="9">
        <f t="shared" si="11"/>
        <v>0</v>
      </c>
      <c r="BK48" s="9">
        <f t="shared" si="11"/>
        <v>0</v>
      </c>
      <c r="BL48" s="9">
        <f t="shared" si="11"/>
        <v>0</v>
      </c>
      <c r="BM48" s="9">
        <f t="shared" si="11"/>
        <v>0</v>
      </c>
      <c r="BN48" s="9">
        <f t="shared" si="11"/>
        <v>0</v>
      </c>
      <c r="BO48" s="9">
        <f t="shared" si="11"/>
        <v>0</v>
      </c>
      <c r="BP48" s="9">
        <f t="shared" si="11"/>
        <v>0</v>
      </c>
      <c r="BQ48" s="9">
        <f t="shared" si="11"/>
        <v>0</v>
      </c>
      <c r="BR48" s="9"/>
    </row>
    <row r="49" spans="1:70" x14ac:dyDescent="0.25">
      <c r="A49" s="25">
        <f t="shared" si="6"/>
        <v>21</v>
      </c>
      <c r="B49" s="29">
        <f>'Amort Alloc'!Q41</f>
        <v>2.3503601828547924E-2</v>
      </c>
      <c r="C49" s="30"/>
      <c r="D49" s="27">
        <f t="shared" si="3"/>
        <v>1.303956375368559</v>
      </c>
      <c r="E49" s="13">
        <f t="shared" si="4"/>
        <v>2.1671754958625451E-2</v>
      </c>
      <c r="F49" s="14">
        <f>'Rates Extrap'!K33</f>
        <v>1.6619999999999999E-2</v>
      </c>
      <c r="G49" s="28">
        <v>1</v>
      </c>
      <c r="H49" s="13">
        <f t="shared" si="5"/>
        <v>1.3039563753685568</v>
      </c>
      <c r="I49" s="9"/>
      <c r="J49" s="9">
        <f t="shared" si="12"/>
        <v>2.1671754958625451E-2</v>
      </c>
      <c r="K49" s="9">
        <f t="shared" si="12"/>
        <v>2.1671754958625451E-2</v>
      </c>
      <c r="L49" s="9">
        <f t="shared" si="12"/>
        <v>2.1671754958625451E-2</v>
      </c>
      <c r="M49" s="9">
        <f t="shared" si="12"/>
        <v>2.1671754958625451E-2</v>
      </c>
      <c r="N49" s="9">
        <f t="shared" si="12"/>
        <v>2.1671754958625451E-2</v>
      </c>
      <c r="O49" s="9">
        <f t="shared" si="12"/>
        <v>2.1671754958625451E-2</v>
      </c>
      <c r="P49" s="9">
        <f t="shared" si="12"/>
        <v>2.1671754958625451E-2</v>
      </c>
      <c r="Q49" s="9">
        <f t="shared" si="12"/>
        <v>2.1671754958625451E-2</v>
      </c>
      <c r="R49" s="9">
        <f t="shared" si="12"/>
        <v>2.1671754958625451E-2</v>
      </c>
      <c r="S49" s="9">
        <f t="shared" si="12"/>
        <v>2.1671754958625451E-2</v>
      </c>
      <c r="T49" s="9">
        <f t="shared" si="12"/>
        <v>2.1671754958625451E-2</v>
      </c>
      <c r="U49" s="9">
        <f t="shared" si="12"/>
        <v>2.1671754958625451E-2</v>
      </c>
      <c r="V49" s="9">
        <f t="shared" si="12"/>
        <v>2.1671754958625451E-2</v>
      </c>
      <c r="W49" s="9">
        <f t="shared" si="12"/>
        <v>2.1671754958625451E-2</v>
      </c>
      <c r="X49" s="9">
        <f t="shared" si="12"/>
        <v>2.1671754958625451E-2</v>
      </c>
      <c r="Y49" s="9">
        <f t="shared" si="12"/>
        <v>2.1671754958625451E-2</v>
      </c>
      <c r="Z49" s="9">
        <f t="shared" si="11"/>
        <v>2.1671754958625451E-2</v>
      </c>
      <c r="AA49" s="9">
        <f t="shared" si="11"/>
        <v>2.1671754958625451E-2</v>
      </c>
      <c r="AB49" s="9">
        <f t="shared" si="11"/>
        <v>2.1671754958625451E-2</v>
      </c>
      <c r="AC49" s="9">
        <f t="shared" si="11"/>
        <v>2.1671754958625451E-2</v>
      </c>
      <c r="AD49" s="9">
        <f t="shared" si="11"/>
        <v>1.3256281303271844</v>
      </c>
      <c r="AE49" s="9">
        <f t="shared" si="11"/>
        <v>0</v>
      </c>
      <c r="AF49" s="9">
        <f t="shared" si="11"/>
        <v>0</v>
      </c>
      <c r="AG49" s="9">
        <f t="shared" si="11"/>
        <v>0</v>
      </c>
      <c r="AH49" s="9">
        <f t="shared" si="11"/>
        <v>0</v>
      </c>
      <c r="AI49" s="9">
        <f t="shared" si="11"/>
        <v>0</v>
      </c>
      <c r="AJ49" s="9">
        <f t="shared" si="11"/>
        <v>0</v>
      </c>
      <c r="AK49" s="9">
        <f t="shared" si="11"/>
        <v>0</v>
      </c>
      <c r="AL49" s="9">
        <f t="shared" si="11"/>
        <v>0</v>
      </c>
      <c r="AM49" s="9">
        <f t="shared" si="11"/>
        <v>0</v>
      </c>
      <c r="AN49" s="9">
        <f t="shared" si="11"/>
        <v>0</v>
      </c>
      <c r="AO49" s="9">
        <f t="shared" si="11"/>
        <v>0</v>
      </c>
      <c r="AP49" s="9">
        <f t="shared" si="11"/>
        <v>0</v>
      </c>
      <c r="AQ49" s="9">
        <f t="shared" si="11"/>
        <v>0</v>
      </c>
      <c r="AR49" s="9">
        <f t="shared" si="11"/>
        <v>0</v>
      </c>
      <c r="AS49" s="9">
        <f t="shared" si="11"/>
        <v>0</v>
      </c>
      <c r="AT49" s="9">
        <f t="shared" si="11"/>
        <v>0</v>
      </c>
      <c r="AU49" s="9">
        <f t="shared" si="11"/>
        <v>0</v>
      </c>
      <c r="AV49" s="9">
        <f t="shared" si="11"/>
        <v>0</v>
      </c>
      <c r="AW49" s="9">
        <f t="shared" si="11"/>
        <v>0</v>
      </c>
      <c r="AX49" s="9">
        <f t="shared" si="11"/>
        <v>0</v>
      </c>
      <c r="AY49" s="9">
        <f t="shared" si="11"/>
        <v>0</v>
      </c>
      <c r="AZ49" s="9">
        <f t="shared" si="11"/>
        <v>0</v>
      </c>
      <c r="BA49" s="9">
        <f t="shared" si="11"/>
        <v>0</v>
      </c>
      <c r="BB49" s="9">
        <f t="shared" si="11"/>
        <v>0</v>
      </c>
      <c r="BC49" s="9">
        <f t="shared" si="11"/>
        <v>0</v>
      </c>
      <c r="BD49" s="9">
        <f t="shared" si="11"/>
        <v>0</v>
      </c>
      <c r="BE49" s="9">
        <f t="shared" si="11"/>
        <v>0</v>
      </c>
      <c r="BF49" s="9">
        <f t="shared" si="11"/>
        <v>0</v>
      </c>
      <c r="BG49" s="9">
        <f t="shared" si="11"/>
        <v>0</v>
      </c>
      <c r="BH49" s="9">
        <f t="shared" ref="BH49:BQ49" si="13">IF($A49&gt;=BH$27,$E49,0)+IF($A49=BH$27,$D49,0)</f>
        <v>0</v>
      </c>
      <c r="BI49" s="9">
        <f t="shared" si="13"/>
        <v>0</v>
      </c>
      <c r="BJ49" s="9">
        <f t="shared" si="13"/>
        <v>0</v>
      </c>
      <c r="BK49" s="9">
        <f t="shared" si="13"/>
        <v>0</v>
      </c>
      <c r="BL49" s="9">
        <f t="shared" si="13"/>
        <v>0</v>
      </c>
      <c r="BM49" s="9">
        <f t="shared" si="13"/>
        <v>0</v>
      </c>
      <c r="BN49" s="9">
        <f t="shared" si="13"/>
        <v>0</v>
      </c>
      <c r="BO49" s="9">
        <f t="shared" si="13"/>
        <v>0</v>
      </c>
      <c r="BP49" s="9">
        <f t="shared" si="13"/>
        <v>0</v>
      </c>
      <c r="BQ49" s="9">
        <f t="shared" si="13"/>
        <v>0</v>
      </c>
      <c r="BR49" s="9"/>
    </row>
    <row r="50" spans="1:70" x14ac:dyDescent="0.25">
      <c r="A50" s="25">
        <f t="shared" si="6"/>
        <v>22</v>
      </c>
      <c r="B50" s="29">
        <f>'Amort Alloc'!Q42</f>
        <v>2.4149950878832913E-2</v>
      </c>
      <c r="C50" s="30"/>
      <c r="D50" s="27">
        <f t="shared" si="3"/>
        <v>1.33981517569119</v>
      </c>
      <c r="E50" s="13">
        <f t="shared" si="4"/>
        <v>2.2862606157994465E-2</v>
      </c>
      <c r="F50" s="14">
        <f>'Rates Extrap'!K34</f>
        <v>1.7063999999999999E-2</v>
      </c>
      <c r="G50" s="28">
        <v>1</v>
      </c>
      <c r="H50" s="13">
        <f t="shared" si="5"/>
        <v>1.3398151756911907</v>
      </c>
      <c r="I50" s="9"/>
      <c r="J50" s="9">
        <f t="shared" si="12"/>
        <v>2.2862606157994465E-2</v>
      </c>
      <c r="K50" s="9">
        <f t="shared" si="12"/>
        <v>2.2862606157994465E-2</v>
      </c>
      <c r="L50" s="9">
        <f t="shared" si="12"/>
        <v>2.2862606157994465E-2</v>
      </c>
      <c r="M50" s="9">
        <f t="shared" si="12"/>
        <v>2.2862606157994465E-2</v>
      </c>
      <c r="N50" s="9">
        <f t="shared" si="12"/>
        <v>2.2862606157994465E-2</v>
      </c>
      <c r="O50" s="9">
        <f t="shared" si="12"/>
        <v>2.2862606157994465E-2</v>
      </c>
      <c r="P50" s="9">
        <f t="shared" si="12"/>
        <v>2.2862606157994465E-2</v>
      </c>
      <c r="Q50" s="9">
        <f t="shared" si="12"/>
        <v>2.2862606157994465E-2</v>
      </c>
      <c r="R50" s="9">
        <f t="shared" si="12"/>
        <v>2.2862606157994465E-2</v>
      </c>
      <c r="S50" s="9">
        <f t="shared" si="12"/>
        <v>2.2862606157994465E-2</v>
      </c>
      <c r="T50" s="9">
        <f t="shared" si="12"/>
        <v>2.2862606157994465E-2</v>
      </c>
      <c r="U50" s="9">
        <f t="shared" si="12"/>
        <v>2.2862606157994465E-2</v>
      </c>
      <c r="V50" s="9">
        <f t="shared" si="12"/>
        <v>2.2862606157994465E-2</v>
      </c>
      <c r="W50" s="9">
        <f t="shared" si="12"/>
        <v>2.2862606157994465E-2</v>
      </c>
      <c r="X50" s="9">
        <f t="shared" si="12"/>
        <v>2.2862606157994465E-2</v>
      </c>
      <c r="Y50" s="9">
        <f t="shared" si="12"/>
        <v>2.2862606157994465E-2</v>
      </c>
      <c r="Z50" s="9">
        <f t="shared" ref="Z50:BQ55" si="14">IF($A50&gt;=Z$27,$E50,0)+IF($A50=Z$27,$D50,0)</f>
        <v>2.2862606157994465E-2</v>
      </c>
      <c r="AA50" s="9">
        <f t="shared" si="14"/>
        <v>2.2862606157994465E-2</v>
      </c>
      <c r="AB50" s="9">
        <f t="shared" si="14"/>
        <v>2.2862606157994465E-2</v>
      </c>
      <c r="AC50" s="9">
        <f t="shared" si="14"/>
        <v>2.2862606157994465E-2</v>
      </c>
      <c r="AD50" s="9">
        <f t="shared" si="14"/>
        <v>2.2862606157994465E-2</v>
      </c>
      <c r="AE50" s="9">
        <f t="shared" si="14"/>
        <v>1.3626777818491844</v>
      </c>
      <c r="AF50" s="9">
        <f t="shared" si="14"/>
        <v>0</v>
      </c>
      <c r="AG50" s="9">
        <f t="shared" si="14"/>
        <v>0</v>
      </c>
      <c r="AH50" s="9">
        <f t="shared" si="14"/>
        <v>0</v>
      </c>
      <c r="AI50" s="9">
        <f t="shared" si="14"/>
        <v>0</v>
      </c>
      <c r="AJ50" s="9">
        <f t="shared" si="14"/>
        <v>0</v>
      </c>
      <c r="AK50" s="9">
        <f t="shared" si="14"/>
        <v>0</v>
      </c>
      <c r="AL50" s="9">
        <f t="shared" si="14"/>
        <v>0</v>
      </c>
      <c r="AM50" s="9">
        <f t="shared" si="14"/>
        <v>0</v>
      </c>
      <c r="AN50" s="9">
        <f t="shared" si="14"/>
        <v>0</v>
      </c>
      <c r="AO50" s="9">
        <f t="shared" si="14"/>
        <v>0</v>
      </c>
      <c r="AP50" s="9">
        <f t="shared" si="14"/>
        <v>0</v>
      </c>
      <c r="AQ50" s="9">
        <f t="shared" si="14"/>
        <v>0</v>
      </c>
      <c r="AR50" s="9">
        <f t="shared" si="14"/>
        <v>0</v>
      </c>
      <c r="AS50" s="9">
        <f t="shared" si="14"/>
        <v>0</v>
      </c>
      <c r="AT50" s="9">
        <f t="shared" si="14"/>
        <v>0</v>
      </c>
      <c r="AU50" s="9">
        <f t="shared" si="14"/>
        <v>0</v>
      </c>
      <c r="AV50" s="9">
        <f t="shared" si="14"/>
        <v>0</v>
      </c>
      <c r="AW50" s="9">
        <f t="shared" si="14"/>
        <v>0</v>
      </c>
      <c r="AX50" s="9">
        <f t="shared" si="14"/>
        <v>0</v>
      </c>
      <c r="AY50" s="9">
        <f t="shared" si="14"/>
        <v>0</v>
      </c>
      <c r="AZ50" s="9">
        <f t="shared" si="14"/>
        <v>0</v>
      </c>
      <c r="BA50" s="9">
        <f t="shared" si="14"/>
        <v>0</v>
      </c>
      <c r="BB50" s="9">
        <f t="shared" si="14"/>
        <v>0</v>
      </c>
      <c r="BC50" s="9">
        <f t="shared" si="14"/>
        <v>0</v>
      </c>
      <c r="BD50" s="9">
        <f t="shared" si="14"/>
        <v>0</v>
      </c>
      <c r="BE50" s="9">
        <f t="shared" si="14"/>
        <v>0</v>
      </c>
      <c r="BF50" s="9">
        <f t="shared" si="14"/>
        <v>0</v>
      </c>
      <c r="BG50" s="9">
        <f t="shared" si="14"/>
        <v>0</v>
      </c>
      <c r="BH50" s="9">
        <f t="shared" si="14"/>
        <v>0</v>
      </c>
      <c r="BI50" s="9">
        <f t="shared" si="14"/>
        <v>0</v>
      </c>
      <c r="BJ50" s="9">
        <f t="shared" si="14"/>
        <v>0</v>
      </c>
      <c r="BK50" s="9">
        <f t="shared" si="14"/>
        <v>0</v>
      </c>
      <c r="BL50" s="9">
        <f t="shared" si="14"/>
        <v>0</v>
      </c>
      <c r="BM50" s="9">
        <f t="shared" si="14"/>
        <v>0</v>
      </c>
      <c r="BN50" s="9">
        <f t="shared" si="14"/>
        <v>0</v>
      </c>
      <c r="BO50" s="9">
        <f t="shared" si="14"/>
        <v>0</v>
      </c>
      <c r="BP50" s="9">
        <f t="shared" si="14"/>
        <v>0</v>
      </c>
      <c r="BQ50" s="9">
        <f t="shared" si="14"/>
        <v>0</v>
      </c>
      <c r="BR50" s="9"/>
    </row>
    <row r="51" spans="1:70" x14ac:dyDescent="0.25">
      <c r="A51" s="25">
        <f t="shared" si="6"/>
        <v>23</v>
      </c>
      <c r="B51" s="29">
        <f>'Amort Alloc'!Q43</f>
        <v>2.4814074528001016E-2</v>
      </c>
      <c r="C51" s="30"/>
      <c r="D51" s="27">
        <f t="shared" si="3"/>
        <v>1.3766600930227089</v>
      </c>
      <c r="E51" s="13">
        <f t="shared" si="4"/>
        <v>2.4053005145292766E-2</v>
      </c>
      <c r="F51" s="14">
        <f>'Rates Extrap'!K35</f>
        <v>1.7471999999999998E-2</v>
      </c>
      <c r="G51" s="28">
        <v>1</v>
      </c>
      <c r="H51" s="13">
        <f t="shared" si="5"/>
        <v>1.3766600930227109</v>
      </c>
      <c r="I51" s="9"/>
      <c r="J51" s="9">
        <f t="shared" si="12"/>
        <v>2.4053005145292766E-2</v>
      </c>
      <c r="K51" s="9">
        <f t="shared" si="12"/>
        <v>2.4053005145292766E-2</v>
      </c>
      <c r="L51" s="9">
        <f t="shared" si="12"/>
        <v>2.4053005145292766E-2</v>
      </c>
      <c r="M51" s="9">
        <f t="shared" si="12"/>
        <v>2.4053005145292766E-2</v>
      </c>
      <c r="N51" s="9">
        <f t="shared" si="12"/>
        <v>2.4053005145292766E-2</v>
      </c>
      <c r="O51" s="9">
        <f t="shared" si="12"/>
        <v>2.4053005145292766E-2</v>
      </c>
      <c r="P51" s="9">
        <f t="shared" si="12"/>
        <v>2.4053005145292766E-2</v>
      </c>
      <c r="Q51" s="9">
        <f t="shared" si="12"/>
        <v>2.4053005145292766E-2</v>
      </c>
      <c r="R51" s="9">
        <f t="shared" si="12"/>
        <v>2.4053005145292766E-2</v>
      </c>
      <c r="S51" s="9">
        <f t="shared" si="12"/>
        <v>2.4053005145292766E-2</v>
      </c>
      <c r="T51" s="9">
        <f t="shared" si="12"/>
        <v>2.4053005145292766E-2</v>
      </c>
      <c r="U51" s="9">
        <f t="shared" si="12"/>
        <v>2.4053005145292766E-2</v>
      </c>
      <c r="V51" s="9">
        <f t="shared" si="12"/>
        <v>2.4053005145292766E-2</v>
      </c>
      <c r="W51" s="9">
        <f t="shared" si="12"/>
        <v>2.4053005145292766E-2</v>
      </c>
      <c r="X51" s="9">
        <f t="shared" si="12"/>
        <v>2.4053005145292766E-2</v>
      </c>
      <c r="Y51" s="9">
        <f t="shared" si="12"/>
        <v>2.4053005145292766E-2</v>
      </c>
      <c r="Z51" s="9">
        <f t="shared" si="14"/>
        <v>2.4053005145292766E-2</v>
      </c>
      <c r="AA51" s="9">
        <f t="shared" si="14"/>
        <v>2.4053005145292766E-2</v>
      </c>
      <c r="AB51" s="9">
        <f t="shared" si="14"/>
        <v>2.4053005145292766E-2</v>
      </c>
      <c r="AC51" s="9">
        <f t="shared" si="14"/>
        <v>2.4053005145292766E-2</v>
      </c>
      <c r="AD51" s="9">
        <f t="shared" si="14"/>
        <v>2.4053005145292766E-2</v>
      </c>
      <c r="AE51" s="9">
        <f t="shared" si="14"/>
        <v>2.4053005145292766E-2</v>
      </c>
      <c r="AF51" s="9">
        <f t="shared" si="14"/>
        <v>1.4007130981680016</v>
      </c>
      <c r="AG51" s="9">
        <f t="shared" si="14"/>
        <v>0</v>
      </c>
      <c r="AH51" s="9">
        <f t="shared" si="14"/>
        <v>0</v>
      </c>
      <c r="AI51" s="9">
        <f t="shared" si="14"/>
        <v>0</v>
      </c>
      <c r="AJ51" s="9">
        <f t="shared" si="14"/>
        <v>0</v>
      </c>
      <c r="AK51" s="9">
        <f t="shared" si="14"/>
        <v>0</v>
      </c>
      <c r="AL51" s="9">
        <f t="shared" si="14"/>
        <v>0</v>
      </c>
      <c r="AM51" s="9">
        <f t="shared" si="14"/>
        <v>0</v>
      </c>
      <c r="AN51" s="9">
        <f t="shared" si="14"/>
        <v>0</v>
      </c>
      <c r="AO51" s="9">
        <f t="shared" si="14"/>
        <v>0</v>
      </c>
      <c r="AP51" s="9">
        <f t="shared" si="14"/>
        <v>0</v>
      </c>
      <c r="AQ51" s="9">
        <f t="shared" si="14"/>
        <v>0</v>
      </c>
      <c r="AR51" s="9">
        <f t="shared" si="14"/>
        <v>0</v>
      </c>
      <c r="AS51" s="9">
        <f t="shared" si="14"/>
        <v>0</v>
      </c>
      <c r="AT51" s="9">
        <f t="shared" si="14"/>
        <v>0</v>
      </c>
      <c r="AU51" s="9">
        <f t="shared" si="14"/>
        <v>0</v>
      </c>
      <c r="AV51" s="9">
        <f t="shared" si="14"/>
        <v>0</v>
      </c>
      <c r="AW51" s="9">
        <f t="shared" si="14"/>
        <v>0</v>
      </c>
      <c r="AX51" s="9">
        <f t="shared" si="14"/>
        <v>0</v>
      </c>
      <c r="AY51" s="9">
        <f t="shared" si="14"/>
        <v>0</v>
      </c>
      <c r="AZ51" s="9">
        <f t="shared" si="14"/>
        <v>0</v>
      </c>
      <c r="BA51" s="9">
        <f t="shared" si="14"/>
        <v>0</v>
      </c>
      <c r="BB51" s="9">
        <f t="shared" si="14"/>
        <v>0</v>
      </c>
      <c r="BC51" s="9">
        <f t="shared" si="14"/>
        <v>0</v>
      </c>
      <c r="BD51" s="9">
        <f t="shared" si="14"/>
        <v>0</v>
      </c>
      <c r="BE51" s="9">
        <f t="shared" si="14"/>
        <v>0</v>
      </c>
      <c r="BF51" s="9">
        <f t="shared" si="14"/>
        <v>0</v>
      </c>
      <c r="BG51" s="9">
        <f t="shared" si="14"/>
        <v>0</v>
      </c>
      <c r="BH51" s="9">
        <f t="shared" si="14"/>
        <v>0</v>
      </c>
      <c r="BI51" s="9">
        <f t="shared" si="14"/>
        <v>0</v>
      </c>
      <c r="BJ51" s="9">
        <f t="shared" si="14"/>
        <v>0</v>
      </c>
      <c r="BK51" s="9">
        <f t="shared" si="14"/>
        <v>0</v>
      </c>
      <c r="BL51" s="9">
        <f t="shared" si="14"/>
        <v>0</v>
      </c>
      <c r="BM51" s="9">
        <f t="shared" si="14"/>
        <v>0</v>
      </c>
      <c r="BN51" s="9">
        <f t="shared" si="14"/>
        <v>0</v>
      </c>
      <c r="BO51" s="9">
        <f t="shared" si="14"/>
        <v>0</v>
      </c>
      <c r="BP51" s="9">
        <f t="shared" si="14"/>
        <v>0</v>
      </c>
      <c r="BQ51" s="9">
        <f t="shared" si="14"/>
        <v>0</v>
      </c>
      <c r="BR51" s="9"/>
    </row>
    <row r="52" spans="1:70" x14ac:dyDescent="0.25">
      <c r="A52" s="25">
        <f t="shared" si="6"/>
        <v>24</v>
      </c>
      <c r="B52" s="29">
        <f>'Amort Alloc'!Q44</f>
        <v>2.5496461577521012E-2</v>
      </c>
      <c r="C52" s="30"/>
      <c r="D52" s="27">
        <f t="shared" si="3"/>
        <v>1.4145182455808314</v>
      </c>
      <c r="E52" s="13">
        <f t="shared" si="4"/>
        <v>2.5308560449932231E-2</v>
      </c>
      <c r="F52" s="14">
        <f>'Rates Extrap'!K36</f>
        <v>1.7891999999999998E-2</v>
      </c>
      <c r="G52" s="28">
        <v>1</v>
      </c>
      <c r="H52" s="13">
        <f t="shared" si="5"/>
        <v>1.4145182455808305</v>
      </c>
      <c r="I52" s="9"/>
      <c r="J52" s="9">
        <f t="shared" si="12"/>
        <v>2.5308560449932231E-2</v>
      </c>
      <c r="K52" s="9">
        <f t="shared" si="12"/>
        <v>2.5308560449932231E-2</v>
      </c>
      <c r="L52" s="9">
        <f t="shared" si="12"/>
        <v>2.5308560449932231E-2</v>
      </c>
      <c r="M52" s="9">
        <f t="shared" si="12"/>
        <v>2.5308560449932231E-2</v>
      </c>
      <c r="N52" s="9">
        <f t="shared" si="12"/>
        <v>2.5308560449932231E-2</v>
      </c>
      <c r="O52" s="9">
        <f t="shared" si="12"/>
        <v>2.5308560449932231E-2</v>
      </c>
      <c r="P52" s="9">
        <f t="shared" si="12"/>
        <v>2.5308560449932231E-2</v>
      </c>
      <c r="Q52" s="9">
        <f t="shared" si="12"/>
        <v>2.5308560449932231E-2</v>
      </c>
      <c r="R52" s="9">
        <f t="shared" si="12"/>
        <v>2.5308560449932231E-2</v>
      </c>
      <c r="S52" s="9">
        <f t="shared" si="12"/>
        <v>2.5308560449932231E-2</v>
      </c>
      <c r="T52" s="9">
        <f t="shared" si="12"/>
        <v>2.5308560449932231E-2</v>
      </c>
      <c r="U52" s="9">
        <f t="shared" si="12"/>
        <v>2.5308560449932231E-2</v>
      </c>
      <c r="V52" s="9">
        <f t="shared" si="12"/>
        <v>2.5308560449932231E-2</v>
      </c>
      <c r="W52" s="9">
        <f t="shared" si="12"/>
        <v>2.5308560449932231E-2</v>
      </c>
      <c r="X52" s="9">
        <f t="shared" si="12"/>
        <v>2.5308560449932231E-2</v>
      </c>
      <c r="Y52" s="9">
        <f t="shared" si="12"/>
        <v>2.5308560449932231E-2</v>
      </c>
      <c r="Z52" s="9">
        <f t="shared" si="14"/>
        <v>2.5308560449932231E-2</v>
      </c>
      <c r="AA52" s="9">
        <f t="shared" si="14"/>
        <v>2.5308560449932231E-2</v>
      </c>
      <c r="AB52" s="9">
        <f t="shared" si="14"/>
        <v>2.5308560449932231E-2</v>
      </c>
      <c r="AC52" s="9">
        <f t="shared" si="14"/>
        <v>2.5308560449932231E-2</v>
      </c>
      <c r="AD52" s="9">
        <f t="shared" si="14"/>
        <v>2.5308560449932231E-2</v>
      </c>
      <c r="AE52" s="9">
        <f t="shared" si="14"/>
        <v>2.5308560449932231E-2</v>
      </c>
      <c r="AF52" s="9">
        <f t="shared" si="14"/>
        <v>2.5308560449932231E-2</v>
      </c>
      <c r="AG52" s="9">
        <f t="shared" si="14"/>
        <v>1.4398268060307635</v>
      </c>
      <c r="AH52" s="9">
        <f t="shared" si="14"/>
        <v>0</v>
      </c>
      <c r="AI52" s="9">
        <f t="shared" si="14"/>
        <v>0</v>
      </c>
      <c r="AJ52" s="9">
        <f t="shared" si="14"/>
        <v>0</v>
      </c>
      <c r="AK52" s="9">
        <f t="shared" si="14"/>
        <v>0</v>
      </c>
      <c r="AL52" s="9">
        <f t="shared" si="14"/>
        <v>0</v>
      </c>
      <c r="AM52" s="9">
        <f t="shared" si="14"/>
        <v>0</v>
      </c>
      <c r="AN52" s="9">
        <f t="shared" si="14"/>
        <v>0</v>
      </c>
      <c r="AO52" s="9">
        <f t="shared" si="14"/>
        <v>0</v>
      </c>
      <c r="AP52" s="9">
        <f t="shared" si="14"/>
        <v>0</v>
      </c>
      <c r="AQ52" s="9">
        <f t="shared" si="14"/>
        <v>0</v>
      </c>
      <c r="AR52" s="9">
        <f t="shared" si="14"/>
        <v>0</v>
      </c>
      <c r="AS52" s="9">
        <f t="shared" si="14"/>
        <v>0</v>
      </c>
      <c r="AT52" s="9">
        <f t="shared" si="14"/>
        <v>0</v>
      </c>
      <c r="AU52" s="9">
        <f t="shared" si="14"/>
        <v>0</v>
      </c>
      <c r="AV52" s="9">
        <f t="shared" si="14"/>
        <v>0</v>
      </c>
      <c r="AW52" s="9">
        <f t="shared" si="14"/>
        <v>0</v>
      </c>
      <c r="AX52" s="9">
        <f t="shared" si="14"/>
        <v>0</v>
      </c>
      <c r="AY52" s="9">
        <f t="shared" si="14"/>
        <v>0</v>
      </c>
      <c r="AZ52" s="9">
        <f t="shared" si="14"/>
        <v>0</v>
      </c>
      <c r="BA52" s="9">
        <f t="shared" si="14"/>
        <v>0</v>
      </c>
      <c r="BB52" s="9">
        <f t="shared" si="14"/>
        <v>0</v>
      </c>
      <c r="BC52" s="9">
        <f t="shared" si="14"/>
        <v>0</v>
      </c>
      <c r="BD52" s="9">
        <f t="shared" si="14"/>
        <v>0</v>
      </c>
      <c r="BE52" s="9">
        <f t="shared" si="14"/>
        <v>0</v>
      </c>
      <c r="BF52" s="9">
        <f t="shared" si="14"/>
        <v>0</v>
      </c>
      <c r="BG52" s="9">
        <f t="shared" si="14"/>
        <v>0</v>
      </c>
      <c r="BH52" s="9">
        <f t="shared" si="14"/>
        <v>0</v>
      </c>
      <c r="BI52" s="9">
        <f t="shared" si="14"/>
        <v>0</v>
      </c>
      <c r="BJ52" s="9">
        <f t="shared" si="14"/>
        <v>0</v>
      </c>
      <c r="BK52" s="9">
        <f t="shared" si="14"/>
        <v>0</v>
      </c>
      <c r="BL52" s="9">
        <f t="shared" si="14"/>
        <v>0</v>
      </c>
      <c r="BM52" s="9">
        <f t="shared" si="14"/>
        <v>0</v>
      </c>
      <c r="BN52" s="9">
        <f t="shared" si="14"/>
        <v>0</v>
      </c>
      <c r="BO52" s="9">
        <f t="shared" si="14"/>
        <v>0</v>
      </c>
      <c r="BP52" s="9">
        <f t="shared" si="14"/>
        <v>0</v>
      </c>
      <c r="BQ52" s="9">
        <f t="shared" si="14"/>
        <v>0</v>
      </c>
      <c r="BR52" s="9"/>
    </row>
    <row r="53" spans="1:70" x14ac:dyDescent="0.25">
      <c r="A53" s="25">
        <f t="shared" si="6"/>
        <v>25</v>
      </c>
      <c r="B53" s="29">
        <f>'Amort Alloc'!Q45</f>
        <v>2.6197614270902739E-2</v>
      </c>
      <c r="C53" s="30"/>
      <c r="D53" s="27">
        <f t="shared" si="3"/>
        <v>1.4534174973342988</v>
      </c>
      <c r="E53" s="13">
        <f t="shared" si="4"/>
        <v>2.640568909156954E-2</v>
      </c>
      <c r="F53" s="14">
        <f>'Rates Extrap'!K37</f>
        <v>1.8168E-2</v>
      </c>
      <c r="G53" s="28">
        <v>1</v>
      </c>
      <c r="H53" s="13">
        <f t="shared" si="5"/>
        <v>1.4534174973343001</v>
      </c>
      <c r="I53" s="9"/>
      <c r="J53" s="9">
        <f t="shared" si="12"/>
        <v>2.640568909156954E-2</v>
      </c>
      <c r="K53" s="9">
        <f t="shared" si="12"/>
        <v>2.640568909156954E-2</v>
      </c>
      <c r="L53" s="9">
        <f t="shared" si="12"/>
        <v>2.640568909156954E-2</v>
      </c>
      <c r="M53" s="9">
        <f t="shared" si="12"/>
        <v>2.640568909156954E-2</v>
      </c>
      <c r="N53" s="9">
        <f t="shared" si="12"/>
        <v>2.640568909156954E-2</v>
      </c>
      <c r="O53" s="9">
        <f t="shared" si="12"/>
        <v>2.640568909156954E-2</v>
      </c>
      <c r="P53" s="9">
        <f t="shared" si="12"/>
        <v>2.640568909156954E-2</v>
      </c>
      <c r="Q53" s="9">
        <f t="shared" si="12"/>
        <v>2.640568909156954E-2</v>
      </c>
      <c r="R53" s="9">
        <f t="shared" si="12"/>
        <v>2.640568909156954E-2</v>
      </c>
      <c r="S53" s="9">
        <f t="shared" si="12"/>
        <v>2.640568909156954E-2</v>
      </c>
      <c r="T53" s="9">
        <f t="shared" si="12"/>
        <v>2.640568909156954E-2</v>
      </c>
      <c r="U53" s="9">
        <f t="shared" si="12"/>
        <v>2.640568909156954E-2</v>
      </c>
      <c r="V53" s="9">
        <f t="shared" si="12"/>
        <v>2.640568909156954E-2</v>
      </c>
      <c r="W53" s="9">
        <f t="shared" si="12"/>
        <v>2.640568909156954E-2</v>
      </c>
      <c r="X53" s="9">
        <f t="shared" si="12"/>
        <v>2.640568909156954E-2</v>
      </c>
      <c r="Y53" s="9">
        <f t="shared" si="12"/>
        <v>2.640568909156954E-2</v>
      </c>
      <c r="Z53" s="9">
        <f t="shared" si="14"/>
        <v>2.640568909156954E-2</v>
      </c>
      <c r="AA53" s="9">
        <f t="shared" si="14"/>
        <v>2.640568909156954E-2</v>
      </c>
      <c r="AB53" s="9">
        <f t="shared" si="14"/>
        <v>2.640568909156954E-2</v>
      </c>
      <c r="AC53" s="9">
        <f t="shared" si="14"/>
        <v>2.640568909156954E-2</v>
      </c>
      <c r="AD53" s="9">
        <f t="shared" si="14"/>
        <v>2.640568909156954E-2</v>
      </c>
      <c r="AE53" s="9">
        <f t="shared" si="14"/>
        <v>2.640568909156954E-2</v>
      </c>
      <c r="AF53" s="9">
        <f t="shared" si="14"/>
        <v>2.640568909156954E-2</v>
      </c>
      <c r="AG53" s="9">
        <f t="shared" si="14"/>
        <v>2.640568909156954E-2</v>
      </c>
      <c r="AH53" s="9">
        <f t="shared" si="14"/>
        <v>1.4798231864258684</v>
      </c>
      <c r="AI53" s="9">
        <f t="shared" si="14"/>
        <v>0</v>
      </c>
      <c r="AJ53" s="9">
        <f t="shared" si="14"/>
        <v>0</v>
      </c>
      <c r="AK53" s="9">
        <f t="shared" si="14"/>
        <v>0</v>
      </c>
      <c r="AL53" s="9">
        <f t="shared" si="14"/>
        <v>0</v>
      </c>
      <c r="AM53" s="9">
        <f t="shared" si="14"/>
        <v>0</v>
      </c>
      <c r="AN53" s="9">
        <f t="shared" si="14"/>
        <v>0</v>
      </c>
      <c r="AO53" s="9">
        <f t="shared" si="14"/>
        <v>0</v>
      </c>
      <c r="AP53" s="9">
        <f t="shared" si="14"/>
        <v>0</v>
      </c>
      <c r="AQ53" s="9">
        <f t="shared" si="14"/>
        <v>0</v>
      </c>
      <c r="AR53" s="9">
        <f t="shared" si="14"/>
        <v>0</v>
      </c>
      <c r="AS53" s="9">
        <f t="shared" si="14"/>
        <v>0</v>
      </c>
      <c r="AT53" s="9">
        <f t="shared" si="14"/>
        <v>0</v>
      </c>
      <c r="AU53" s="9">
        <f t="shared" si="14"/>
        <v>0</v>
      </c>
      <c r="AV53" s="9">
        <f t="shared" si="14"/>
        <v>0</v>
      </c>
      <c r="AW53" s="9">
        <f t="shared" si="14"/>
        <v>0</v>
      </c>
      <c r="AX53" s="9">
        <f t="shared" si="14"/>
        <v>0</v>
      </c>
      <c r="AY53" s="9">
        <f t="shared" si="14"/>
        <v>0</v>
      </c>
      <c r="AZ53" s="9">
        <f t="shared" si="14"/>
        <v>0</v>
      </c>
      <c r="BA53" s="9">
        <f t="shared" si="14"/>
        <v>0</v>
      </c>
      <c r="BB53" s="9">
        <f t="shared" si="14"/>
        <v>0</v>
      </c>
      <c r="BC53" s="9">
        <f t="shared" si="14"/>
        <v>0</v>
      </c>
      <c r="BD53" s="9">
        <f t="shared" si="14"/>
        <v>0</v>
      </c>
      <c r="BE53" s="9">
        <f t="shared" si="14"/>
        <v>0</v>
      </c>
      <c r="BF53" s="9">
        <f t="shared" si="14"/>
        <v>0</v>
      </c>
      <c r="BG53" s="9">
        <f t="shared" si="14"/>
        <v>0</v>
      </c>
      <c r="BH53" s="9">
        <f t="shared" si="14"/>
        <v>0</v>
      </c>
      <c r="BI53" s="9">
        <f t="shared" si="14"/>
        <v>0</v>
      </c>
      <c r="BJ53" s="9">
        <f t="shared" si="14"/>
        <v>0</v>
      </c>
      <c r="BK53" s="9">
        <f t="shared" si="14"/>
        <v>0</v>
      </c>
      <c r="BL53" s="9">
        <f t="shared" si="14"/>
        <v>0</v>
      </c>
      <c r="BM53" s="9">
        <f t="shared" si="14"/>
        <v>0</v>
      </c>
      <c r="BN53" s="9">
        <f t="shared" si="14"/>
        <v>0</v>
      </c>
      <c r="BO53" s="9">
        <f t="shared" si="14"/>
        <v>0</v>
      </c>
      <c r="BP53" s="9">
        <f t="shared" si="14"/>
        <v>0</v>
      </c>
      <c r="BQ53" s="9">
        <f t="shared" si="14"/>
        <v>0</v>
      </c>
      <c r="BR53" s="9"/>
    </row>
    <row r="54" spans="1:70" x14ac:dyDescent="0.25">
      <c r="A54" s="25">
        <f t="shared" si="6"/>
        <v>26</v>
      </c>
      <c r="B54" s="29">
        <f>'Amort Alloc'!Q46</f>
        <v>2.6918048663352644E-2</v>
      </c>
      <c r="C54" s="30"/>
      <c r="D54" s="27">
        <f t="shared" si="3"/>
        <v>1.4933864785109965</v>
      </c>
      <c r="E54" s="13">
        <f t="shared" si="4"/>
        <v>2.7400655107719763E-2</v>
      </c>
      <c r="F54" s="14">
        <f>'Rates Extrap'!K38</f>
        <v>1.8348E-2</v>
      </c>
      <c r="G54" s="28">
        <v>1</v>
      </c>
      <c r="H54" s="13">
        <f t="shared" si="5"/>
        <v>1.4933864785109949</v>
      </c>
      <c r="I54" s="9"/>
      <c r="J54" s="9">
        <f t="shared" si="12"/>
        <v>2.7400655107719763E-2</v>
      </c>
      <c r="K54" s="9">
        <f t="shared" si="12"/>
        <v>2.7400655107719763E-2</v>
      </c>
      <c r="L54" s="9">
        <f t="shared" si="12"/>
        <v>2.7400655107719763E-2</v>
      </c>
      <c r="M54" s="9">
        <f t="shared" si="12"/>
        <v>2.7400655107719763E-2</v>
      </c>
      <c r="N54" s="9">
        <f t="shared" si="12"/>
        <v>2.7400655107719763E-2</v>
      </c>
      <c r="O54" s="9">
        <f t="shared" si="12"/>
        <v>2.7400655107719763E-2</v>
      </c>
      <c r="P54" s="9">
        <f t="shared" si="12"/>
        <v>2.7400655107719763E-2</v>
      </c>
      <c r="Q54" s="9">
        <f t="shared" si="12"/>
        <v>2.7400655107719763E-2</v>
      </c>
      <c r="R54" s="9">
        <f t="shared" si="12"/>
        <v>2.7400655107719763E-2</v>
      </c>
      <c r="S54" s="9">
        <f t="shared" si="12"/>
        <v>2.7400655107719763E-2</v>
      </c>
      <c r="T54" s="9">
        <f t="shared" si="12"/>
        <v>2.7400655107719763E-2</v>
      </c>
      <c r="U54" s="9">
        <f t="shared" si="12"/>
        <v>2.7400655107719763E-2</v>
      </c>
      <c r="V54" s="9">
        <f t="shared" si="12"/>
        <v>2.7400655107719763E-2</v>
      </c>
      <c r="W54" s="9">
        <f t="shared" si="12"/>
        <v>2.7400655107719763E-2</v>
      </c>
      <c r="X54" s="9">
        <f t="shared" si="12"/>
        <v>2.7400655107719763E-2</v>
      </c>
      <c r="Y54" s="9">
        <f t="shared" si="12"/>
        <v>2.7400655107719763E-2</v>
      </c>
      <c r="Z54" s="9">
        <f t="shared" si="14"/>
        <v>2.7400655107719763E-2</v>
      </c>
      <c r="AA54" s="9">
        <f t="shared" si="14"/>
        <v>2.7400655107719763E-2</v>
      </c>
      <c r="AB54" s="9">
        <f t="shared" si="14"/>
        <v>2.7400655107719763E-2</v>
      </c>
      <c r="AC54" s="9">
        <f t="shared" si="14"/>
        <v>2.7400655107719763E-2</v>
      </c>
      <c r="AD54" s="9">
        <f t="shared" si="14"/>
        <v>2.7400655107719763E-2</v>
      </c>
      <c r="AE54" s="9">
        <f t="shared" si="14"/>
        <v>2.7400655107719763E-2</v>
      </c>
      <c r="AF54" s="9">
        <f t="shared" si="14"/>
        <v>2.7400655107719763E-2</v>
      </c>
      <c r="AG54" s="9">
        <f t="shared" si="14"/>
        <v>2.7400655107719763E-2</v>
      </c>
      <c r="AH54" s="9">
        <f t="shared" si="14"/>
        <v>2.7400655107719763E-2</v>
      </c>
      <c r="AI54" s="9">
        <f t="shared" si="14"/>
        <v>1.5207871336187162</v>
      </c>
      <c r="AJ54" s="9">
        <f t="shared" si="14"/>
        <v>0</v>
      </c>
      <c r="AK54" s="9">
        <f t="shared" si="14"/>
        <v>0</v>
      </c>
      <c r="AL54" s="9">
        <f t="shared" si="14"/>
        <v>0</v>
      </c>
      <c r="AM54" s="9">
        <f t="shared" si="14"/>
        <v>0</v>
      </c>
      <c r="AN54" s="9">
        <f t="shared" si="14"/>
        <v>0</v>
      </c>
      <c r="AO54" s="9">
        <f t="shared" si="14"/>
        <v>0</v>
      </c>
      <c r="AP54" s="9">
        <f t="shared" si="14"/>
        <v>0</v>
      </c>
      <c r="AQ54" s="9">
        <f t="shared" si="14"/>
        <v>0</v>
      </c>
      <c r="AR54" s="9">
        <f t="shared" si="14"/>
        <v>0</v>
      </c>
      <c r="AS54" s="9">
        <f t="shared" si="14"/>
        <v>0</v>
      </c>
      <c r="AT54" s="9">
        <f t="shared" si="14"/>
        <v>0</v>
      </c>
      <c r="AU54" s="9">
        <f t="shared" si="14"/>
        <v>0</v>
      </c>
      <c r="AV54" s="9">
        <f t="shared" si="14"/>
        <v>0</v>
      </c>
      <c r="AW54" s="9">
        <f t="shared" si="14"/>
        <v>0</v>
      </c>
      <c r="AX54" s="9">
        <f t="shared" si="14"/>
        <v>0</v>
      </c>
      <c r="AY54" s="9">
        <f t="shared" si="14"/>
        <v>0</v>
      </c>
      <c r="AZ54" s="9">
        <f t="shared" si="14"/>
        <v>0</v>
      </c>
      <c r="BA54" s="9">
        <f t="shared" si="14"/>
        <v>0</v>
      </c>
      <c r="BB54" s="9">
        <f t="shared" si="14"/>
        <v>0</v>
      </c>
      <c r="BC54" s="9">
        <f t="shared" si="14"/>
        <v>0</v>
      </c>
      <c r="BD54" s="9">
        <f t="shared" si="14"/>
        <v>0</v>
      </c>
      <c r="BE54" s="9">
        <f t="shared" si="14"/>
        <v>0</v>
      </c>
      <c r="BF54" s="9">
        <f t="shared" si="14"/>
        <v>0</v>
      </c>
      <c r="BG54" s="9">
        <f t="shared" si="14"/>
        <v>0</v>
      </c>
      <c r="BH54" s="9">
        <f t="shared" si="14"/>
        <v>0</v>
      </c>
      <c r="BI54" s="9">
        <f t="shared" si="14"/>
        <v>0</v>
      </c>
      <c r="BJ54" s="9">
        <f t="shared" si="14"/>
        <v>0</v>
      </c>
      <c r="BK54" s="9">
        <f t="shared" si="14"/>
        <v>0</v>
      </c>
      <c r="BL54" s="9">
        <f t="shared" si="14"/>
        <v>0</v>
      </c>
      <c r="BM54" s="9">
        <f t="shared" si="14"/>
        <v>0</v>
      </c>
      <c r="BN54" s="9">
        <f t="shared" si="14"/>
        <v>0</v>
      </c>
      <c r="BO54" s="9">
        <f t="shared" si="14"/>
        <v>0</v>
      </c>
      <c r="BP54" s="9">
        <f t="shared" si="14"/>
        <v>0</v>
      </c>
      <c r="BQ54" s="9">
        <f t="shared" si="14"/>
        <v>0</v>
      </c>
      <c r="BR54" s="9"/>
    </row>
    <row r="55" spans="1:70" x14ac:dyDescent="0.25">
      <c r="A55" s="25">
        <f t="shared" si="6"/>
        <v>27</v>
      </c>
      <c r="B55" s="29">
        <f>'Amort Alloc'!Q47</f>
        <v>2.765829500159481E-2</v>
      </c>
      <c r="C55" s="30"/>
      <c r="D55" s="27">
        <f t="shared" si="3"/>
        <v>1.5344546066700471</v>
      </c>
      <c r="E55" s="13">
        <f t="shared" si="4"/>
        <v>2.8504028773502794E-2</v>
      </c>
      <c r="F55" s="14">
        <f>'Rates Extrap'!K39</f>
        <v>1.8575999999999999E-2</v>
      </c>
      <c r="G55" s="28">
        <v>1</v>
      </c>
      <c r="H55" s="13">
        <f t="shared" si="5"/>
        <v>1.5344546066700497</v>
      </c>
      <c r="I55" s="9"/>
      <c r="J55" s="9">
        <f t="shared" si="12"/>
        <v>2.8504028773502794E-2</v>
      </c>
      <c r="K55" s="9">
        <f t="shared" si="12"/>
        <v>2.8504028773502794E-2</v>
      </c>
      <c r="L55" s="9">
        <f t="shared" si="12"/>
        <v>2.8504028773502794E-2</v>
      </c>
      <c r="M55" s="9">
        <f t="shared" si="12"/>
        <v>2.8504028773502794E-2</v>
      </c>
      <c r="N55" s="9">
        <f t="shared" si="12"/>
        <v>2.8504028773502794E-2</v>
      </c>
      <c r="O55" s="9">
        <f t="shared" si="12"/>
        <v>2.8504028773502794E-2</v>
      </c>
      <c r="P55" s="9">
        <f t="shared" si="12"/>
        <v>2.8504028773502794E-2</v>
      </c>
      <c r="Q55" s="9">
        <f t="shared" si="12"/>
        <v>2.8504028773502794E-2</v>
      </c>
      <c r="R55" s="9">
        <f t="shared" si="12"/>
        <v>2.8504028773502794E-2</v>
      </c>
      <c r="S55" s="9">
        <f t="shared" si="12"/>
        <v>2.8504028773502794E-2</v>
      </c>
      <c r="T55" s="9">
        <f t="shared" si="12"/>
        <v>2.8504028773502794E-2</v>
      </c>
      <c r="U55" s="9">
        <f t="shared" si="12"/>
        <v>2.8504028773502794E-2</v>
      </c>
      <c r="V55" s="9">
        <f t="shared" si="12"/>
        <v>2.8504028773502794E-2</v>
      </c>
      <c r="W55" s="9">
        <f t="shared" si="12"/>
        <v>2.8504028773502794E-2</v>
      </c>
      <c r="X55" s="9">
        <f t="shared" si="12"/>
        <v>2.8504028773502794E-2</v>
      </c>
      <c r="Y55" s="9">
        <f t="shared" si="12"/>
        <v>2.8504028773502794E-2</v>
      </c>
      <c r="Z55" s="9">
        <f t="shared" si="14"/>
        <v>2.8504028773502794E-2</v>
      </c>
      <c r="AA55" s="9">
        <f t="shared" si="14"/>
        <v>2.8504028773502794E-2</v>
      </c>
      <c r="AB55" s="9">
        <f t="shared" si="14"/>
        <v>2.8504028773502794E-2</v>
      </c>
      <c r="AC55" s="9">
        <f t="shared" si="14"/>
        <v>2.8504028773502794E-2</v>
      </c>
      <c r="AD55" s="9">
        <f t="shared" si="14"/>
        <v>2.8504028773502794E-2</v>
      </c>
      <c r="AE55" s="9">
        <f t="shared" si="14"/>
        <v>2.8504028773502794E-2</v>
      </c>
      <c r="AF55" s="9">
        <f t="shared" si="14"/>
        <v>2.8504028773502794E-2</v>
      </c>
      <c r="AG55" s="9">
        <f t="shared" si="14"/>
        <v>2.8504028773502794E-2</v>
      </c>
      <c r="AH55" s="9">
        <f t="shared" si="14"/>
        <v>2.8504028773502794E-2</v>
      </c>
      <c r="AI55" s="9">
        <f t="shared" si="14"/>
        <v>2.8504028773502794E-2</v>
      </c>
      <c r="AJ55" s="9">
        <f t="shared" si="14"/>
        <v>1.5629586354435498</v>
      </c>
      <c r="AK55" s="9">
        <f t="shared" si="14"/>
        <v>0</v>
      </c>
      <c r="AL55" s="9">
        <f t="shared" si="14"/>
        <v>0</v>
      </c>
      <c r="AM55" s="9">
        <f t="shared" si="14"/>
        <v>0</v>
      </c>
      <c r="AN55" s="9">
        <f t="shared" si="14"/>
        <v>0</v>
      </c>
      <c r="AO55" s="9">
        <f t="shared" si="14"/>
        <v>0</v>
      </c>
      <c r="AP55" s="9">
        <f t="shared" si="14"/>
        <v>0</v>
      </c>
      <c r="AQ55" s="9">
        <f t="shared" si="14"/>
        <v>0</v>
      </c>
      <c r="AR55" s="9">
        <f t="shared" si="14"/>
        <v>0</v>
      </c>
      <c r="AS55" s="9">
        <f t="shared" si="14"/>
        <v>0</v>
      </c>
      <c r="AT55" s="9">
        <f t="shared" si="14"/>
        <v>0</v>
      </c>
      <c r="AU55" s="9">
        <f t="shared" si="14"/>
        <v>0</v>
      </c>
      <c r="AV55" s="9">
        <f t="shared" si="14"/>
        <v>0</v>
      </c>
      <c r="AW55" s="9">
        <f t="shared" si="14"/>
        <v>0</v>
      </c>
      <c r="AX55" s="9">
        <f t="shared" si="14"/>
        <v>0</v>
      </c>
      <c r="AY55" s="9">
        <f t="shared" si="14"/>
        <v>0</v>
      </c>
      <c r="AZ55" s="9">
        <f t="shared" si="14"/>
        <v>0</v>
      </c>
      <c r="BA55" s="9">
        <f t="shared" si="14"/>
        <v>0</v>
      </c>
      <c r="BB55" s="9">
        <f t="shared" si="14"/>
        <v>0</v>
      </c>
      <c r="BC55" s="9">
        <f t="shared" si="14"/>
        <v>0</v>
      </c>
      <c r="BD55" s="9">
        <f t="shared" si="14"/>
        <v>0</v>
      </c>
      <c r="BE55" s="9">
        <f t="shared" si="14"/>
        <v>0</v>
      </c>
      <c r="BF55" s="9">
        <f t="shared" si="14"/>
        <v>0</v>
      </c>
      <c r="BG55" s="9">
        <f t="shared" si="14"/>
        <v>0</v>
      </c>
      <c r="BH55" s="9">
        <f t="shared" si="14"/>
        <v>0</v>
      </c>
      <c r="BI55" s="9">
        <f t="shared" ref="BI55:BQ55" si="15">IF($A55&gt;=BI$27,$E55,0)+IF($A55=BI$27,$D55,0)</f>
        <v>0</v>
      </c>
      <c r="BJ55" s="9">
        <f t="shared" si="15"/>
        <v>0</v>
      </c>
      <c r="BK55" s="9">
        <f t="shared" si="15"/>
        <v>0</v>
      </c>
      <c r="BL55" s="9">
        <f t="shared" si="15"/>
        <v>0</v>
      </c>
      <c r="BM55" s="9">
        <f t="shared" si="15"/>
        <v>0</v>
      </c>
      <c r="BN55" s="9">
        <f t="shared" si="15"/>
        <v>0</v>
      </c>
      <c r="BO55" s="9">
        <f t="shared" si="15"/>
        <v>0</v>
      </c>
      <c r="BP55" s="9">
        <f t="shared" si="15"/>
        <v>0</v>
      </c>
      <c r="BQ55" s="9">
        <f t="shared" si="15"/>
        <v>0</v>
      </c>
      <c r="BR55" s="9"/>
    </row>
    <row r="56" spans="1:70" x14ac:dyDescent="0.25">
      <c r="A56" s="25">
        <f t="shared" si="6"/>
        <v>28</v>
      </c>
      <c r="B56" s="29">
        <f>'Amort Alloc'!Q48</f>
        <v>2.8418898114138665E-2</v>
      </c>
      <c r="C56" s="30"/>
      <c r="D56" s="27">
        <f t="shared" si="3"/>
        <v>1.5766521083534732</v>
      </c>
      <c r="E56" s="13">
        <f t="shared" si="4"/>
        <v>2.9496007643076777E-2</v>
      </c>
      <c r="F56" s="14">
        <f>'Rates Extrap'!K40</f>
        <v>1.8707999999999999E-2</v>
      </c>
      <c r="G56" s="28">
        <v>1</v>
      </c>
      <c r="H56" s="13">
        <f t="shared" si="5"/>
        <v>1.5766521083534752</v>
      </c>
      <c r="I56" s="9"/>
      <c r="J56" s="9">
        <f t="shared" si="12"/>
        <v>2.9496007643076777E-2</v>
      </c>
      <c r="K56" s="9">
        <f t="shared" si="12"/>
        <v>2.9496007643076777E-2</v>
      </c>
      <c r="L56" s="9">
        <f t="shared" si="12"/>
        <v>2.9496007643076777E-2</v>
      </c>
      <c r="M56" s="9">
        <f t="shared" si="12"/>
        <v>2.9496007643076777E-2</v>
      </c>
      <c r="N56" s="9">
        <f t="shared" si="12"/>
        <v>2.9496007643076777E-2</v>
      </c>
      <c r="O56" s="9">
        <f t="shared" si="12"/>
        <v>2.9496007643076777E-2</v>
      </c>
      <c r="P56" s="9">
        <f t="shared" si="12"/>
        <v>2.9496007643076777E-2</v>
      </c>
      <c r="Q56" s="9">
        <f t="shared" si="12"/>
        <v>2.9496007643076777E-2</v>
      </c>
      <c r="R56" s="9">
        <f t="shared" si="12"/>
        <v>2.9496007643076777E-2</v>
      </c>
      <c r="S56" s="9">
        <f t="shared" si="12"/>
        <v>2.9496007643076777E-2</v>
      </c>
      <c r="T56" s="9">
        <f t="shared" si="12"/>
        <v>2.9496007643076777E-2</v>
      </c>
      <c r="U56" s="9">
        <f t="shared" si="12"/>
        <v>2.9496007643076777E-2</v>
      </c>
      <c r="V56" s="9">
        <f t="shared" si="12"/>
        <v>2.9496007643076777E-2</v>
      </c>
      <c r="W56" s="9">
        <f t="shared" si="12"/>
        <v>2.9496007643076777E-2</v>
      </c>
      <c r="X56" s="9">
        <f t="shared" si="12"/>
        <v>2.9496007643076777E-2</v>
      </c>
      <c r="Y56" s="9">
        <f t="shared" si="12"/>
        <v>2.9496007643076777E-2</v>
      </c>
      <c r="Z56" s="9">
        <f t="shared" ref="Z56:BQ59" si="16">IF($A56&gt;=Z$27,$E56,0)+IF($A56=Z$27,$D56,0)</f>
        <v>2.9496007643076777E-2</v>
      </c>
      <c r="AA56" s="9">
        <f t="shared" si="16"/>
        <v>2.9496007643076777E-2</v>
      </c>
      <c r="AB56" s="9">
        <f t="shared" si="16"/>
        <v>2.9496007643076777E-2</v>
      </c>
      <c r="AC56" s="9">
        <f t="shared" si="16"/>
        <v>2.9496007643076777E-2</v>
      </c>
      <c r="AD56" s="9">
        <f t="shared" si="16"/>
        <v>2.9496007643076777E-2</v>
      </c>
      <c r="AE56" s="9">
        <f t="shared" si="16"/>
        <v>2.9496007643076777E-2</v>
      </c>
      <c r="AF56" s="9">
        <f t="shared" si="16"/>
        <v>2.9496007643076777E-2</v>
      </c>
      <c r="AG56" s="9">
        <f t="shared" si="16"/>
        <v>2.9496007643076777E-2</v>
      </c>
      <c r="AH56" s="9">
        <f t="shared" si="16"/>
        <v>2.9496007643076777E-2</v>
      </c>
      <c r="AI56" s="9">
        <f t="shared" si="16"/>
        <v>2.9496007643076777E-2</v>
      </c>
      <c r="AJ56" s="9">
        <f t="shared" si="16"/>
        <v>2.9496007643076777E-2</v>
      </c>
      <c r="AK56" s="9">
        <f t="shared" si="16"/>
        <v>1.6061481159965501</v>
      </c>
      <c r="AL56" s="9">
        <f t="shared" si="16"/>
        <v>0</v>
      </c>
      <c r="AM56" s="9">
        <f t="shared" si="16"/>
        <v>0</v>
      </c>
      <c r="AN56" s="9">
        <f t="shared" si="16"/>
        <v>0</v>
      </c>
      <c r="AO56" s="9">
        <f t="shared" si="16"/>
        <v>0</v>
      </c>
      <c r="AP56" s="9">
        <f t="shared" si="16"/>
        <v>0</v>
      </c>
      <c r="AQ56" s="9">
        <f t="shared" si="16"/>
        <v>0</v>
      </c>
      <c r="AR56" s="9">
        <f t="shared" si="16"/>
        <v>0</v>
      </c>
      <c r="AS56" s="9">
        <f t="shared" si="16"/>
        <v>0</v>
      </c>
      <c r="AT56" s="9">
        <f t="shared" si="16"/>
        <v>0</v>
      </c>
      <c r="AU56" s="9">
        <f t="shared" si="16"/>
        <v>0</v>
      </c>
      <c r="AV56" s="9">
        <f t="shared" si="16"/>
        <v>0</v>
      </c>
      <c r="AW56" s="9">
        <f t="shared" si="16"/>
        <v>0</v>
      </c>
      <c r="AX56" s="9">
        <f t="shared" si="16"/>
        <v>0</v>
      </c>
      <c r="AY56" s="9">
        <f t="shared" si="16"/>
        <v>0</v>
      </c>
      <c r="AZ56" s="9">
        <f t="shared" si="16"/>
        <v>0</v>
      </c>
      <c r="BA56" s="9">
        <f t="shared" si="16"/>
        <v>0</v>
      </c>
      <c r="BB56" s="9">
        <f t="shared" si="16"/>
        <v>0</v>
      </c>
      <c r="BC56" s="9">
        <f t="shared" si="16"/>
        <v>0</v>
      </c>
      <c r="BD56" s="9">
        <f t="shared" si="16"/>
        <v>0</v>
      </c>
      <c r="BE56" s="9">
        <f t="shared" si="16"/>
        <v>0</v>
      </c>
      <c r="BF56" s="9">
        <f t="shared" si="16"/>
        <v>0</v>
      </c>
      <c r="BG56" s="9">
        <f t="shared" si="16"/>
        <v>0</v>
      </c>
      <c r="BH56" s="9">
        <f t="shared" si="16"/>
        <v>0</v>
      </c>
      <c r="BI56" s="9">
        <f t="shared" si="16"/>
        <v>0</v>
      </c>
      <c r="BJ56" s="9">
        <f t="shared" si="16"/>
        <v>0</v>
      </c>
      <c r="BK56" s="9">
        <f t="shared" si="16"/>
        <v>0</v>
      </c>
      <c r="BL56" s="9">
        <f t="shared" si="16"/>
        <v>0</v>
      </c>
      <c r="BM56" s="9">
        <f t="shared" si="16"/>
        <v>0</v>
      </c>
      <c r="BN56" s="9">
        <f t="shared" si="16"/>
        <v>0</v>
      </c>
      <c r="BO56" s="9">
        <f t="shared" si="16"/>
        <v>0</v>
      </c>
      <c r="BP56" s="9">
        <f t="shared" si="16"/>
        <v>0</v>
      </c>
      <c r="BQ56" s="9">
        <f t="shared" si="16"/>
        <v>0</v>
      </c>
      <c r="BR56" s="9"/>
    </row>
    <row r="57" spans="1:70" x14ac:dyDescent="0.25">
      <c r="A57" s="25">
        <f t="shared" si="6"/>
        <v>29</v>
      </c>
      <c r="B57" s="29">
        <f>'Amort Alloc'!Q49</f>
        <v>2.9200417812277505E-2</v>
      </c>
      <c r="C57" s="30"/>
      <c r="D57" s="27">
        <f t="shared" si="3"/>
        <v>1.6200100413331953</v>
      </c>
      <c r="E57" s="13">
        <f t="shared" si="4"/>
        <v>3.0540429299213391E-2</v>
      </c>
      <c r="F57" s="14">
        <f>'Rates Extrap'!K41</f>
        <v>1.8851999999999997E-2</v>
      </c>
      <c r="G57" s="28">
        <v>1</v>
      </c>
      <c r="H57" s="13">
        <f t="shared" si="5"/>
        <v>1.6200100413331919</v>
      </c>
      <c r="I57" s="9"/>
      <c r="J57" s="9">
        <f t="shared" si="12"/>
        <v>3.0540429299213391E-2</v>
      </c>
      <c r="K57" s="9">
        <f t="shared" si="12"/>
        <v>3.0540429299213391E-2</v>
      </c>
      <c r="L57" s="9">
        <f t="shared" si="12"/>
        <v>3.0540429299213391E-2</v>
      </c>
      <c r="M57" s="9">
        <f t="shared" si="12"/>
        <v>3.0540429299213391E-2</v>
      </c>
      <c r="N57" s="9">
        <f t="shared" si="12"/>
        <v>3.0540429299213391E-2</v>
      </c>
      <c r="O57" s="9">
        <f t="shared" si="12"/>
        <v>3.0540429299213391E-2</v>
      </c>
      <c r="P57" s="9">
        <f t="shared" si="12"/>
        <v>3.0540429299213391E-2</v>
      </c>
      <c r="Q57" s="9">
        <f t="shared" si="12"/>
        <v>3.0540429299213391E-2</v>
      </c>
      <c r="R57" s="9">
        <f t="shared" si="12"/>
        <v>3.0540429299213391E-2</v>
      </c>
      <c r="S57" s="9">
        <f t="shared" si="12"/>
        <v>3.0540429299213391E-2</v>
      </c>
      <c r="T57" s="9">
        <f t="shared" si="12"/>
        <v>3.0540429299213391E-2</v>
      </c>
      <c r="U57" s="9">
        <f t="shared" si="12"/>
        <v>3.0540429299213391E-2</v>
      </c>
      <c r="V57" s="9">
        <f t="shared" si="12"/>
        <v>3.0540429299213391E-2</v>
      </c>
      <c r="W57" s="9">
        <f t="shared" si="12"/>
        <v>3.0540429299213391E-2</v>
      </c>
      <c r="X57" s="9">
        <f t="shared" si="12"/>
        <v>3.0540429299213391E-2</v>
      </c>
      <c r="Y57" s="9">
        <f t="shared" si="12"/>
        <v>3.0540429299213391E-2</v>
      </c>
      <c r="Z57" s="9">
        <f t="shared" si="16"/>
        <v>3.0540429299213391E-2</v>
      </c>
      <c r="AA57" s="9">
        <f t="shared" si="16"/>
        <v>3.0540429299213391E-2</v>
      </c>
      <c r="AB57" s="9">
        <f t="shared" si="16"/>
        <v>3.0540429299213391E-2</v>
      </c>
      <c r="AC57" s="9">
        <f t="shared" si="16"/>
        <v>3.0540429299213391E-2</v>
      </c>
      <c r="AD57" s="9">
        <f t="shared" si="16"/>
        <v>3.0540429299213391E-2</v>
      </c>
      <c r="AE57" s="9">
        <f t="shared" si="16"/>
        <v>3.0540429299213391E-2</v>
      </c>
      <c r="AF57" s="9">
        <f t="shared" si="16"/>
        <v>3.0540429299213391E-2</v>
      </c>
      <c r="AG57" s="9">
        <f t="shared" si="16"/>
        <v>3.0540429299213391E-2</v>
      </c>
      <c r="AH57" s="9">
        <f t="shared" si="16"/>
        <v>3.0540429299213391E-2</v>
      </c>
      <c r="AI57" s="9">
        <f t="shared" si="16"/>
        <v>3.0540429299213391E-2</v>
      </c>
      <c r="AJ57" s="9">
        <f t="shared" si="16"/>
        <v>3.0540429299213391E-2</v>
      </c>
      <c r="AK57" s="9">
        <f t="shared" si="16"/>
        <v>3.0540429299213391E-2</v>
      </c>
      <c r="AL57" s="9">
        <f t="shared" si="16"/>
        <v>1.6505504706324086</v>
      </c>
      <c r="AM57" s="9">
        <f t="shared" si="16"/>
        <v>0</v>
      </c>
      <c r="AN57" s="9">
        <f t="shared" si="16"/>
        <v>0</v>
      </c>
      <c r="AO57" s="9">
        <f t="shared" si="16"/>
        <v>0</v>
      </c>
      <c r="AP57" s="9">
        <f t="shared" si="16"/>
        <v>0</v>
      </c>
      <c r="AQ57" s="9">
        <f t="shared" si="16"/>
        <v>0</v>
      </c>
      <c r="AR57" s="9">
        <f t="shared" si="16"/>
        <v>0</v>
      </c>
      <c r="AS57" s="9">
        <f t="shared" si="16"/>
        <v>0</v>
      </c>
      <c r="AT57" s="9">
        <f t="shared" si="16"/>
        <v>0</v>
      </c>
      <c r="AU57" s="9">
        <f t="shared" si="16"/>
        <v>0</v>
      </c>
      <c r="AV57" s="9">
        <f t="shared" si="16"/>
        <v>0</v>
      </c>
      <c r="AW57" s="9">
        <f t="shared" si="16"/>
        <v>0</v>
      </c>
      <c r="AX57" s="9">
        <f t="shared" si="16"/>
        <v>0</v>
      </c>
      <c r="AY57" s="9">
        <f t="shared" si="16"/>
        <v>0</v>
      </c>
      <c r="AZ57" s="9">
        <f t="shared" si="16"/>
        <v>0</v>
      </c>
      <c r="BA57" s="9">
        <f t="shared" si="16"/>
        <v>0</v>
      </c>
      <c r="BB57" s="9">
        <f t="shared" si="16"/>
        <v>0</v>
      </c>
      <c r="BC57" s="9">
        <f t="shared" si="16"/>
        <v>0</v>
      </c>
      <c r="BD57" s="9">
        <f t="shared" si="16"/>
        <v>0</v>
      </c>
      <c r="BE57" s="9">
        <f t="shared" si="16"/>
        <v>0</v>
      </c>
      <c r="BF57" s="9">
        <f t="shared" si="16"/>
        <v>0</v>
      </c>
      <c r="BG57" s="9">
        <f t="shared" si="16"/>
        <v>0</v>
      </c>
      <c r="BH57" s="9">
        <f t="shared" si="16"/>
        <v>0</v>
      </c>
      <c r="BI57" s="9">
        <f t="shared" si="16"/>
        <v>0</v>
      </c>
      <c r="BJ57" s="9">
        <f t="shared" si="16"/>
        <v>0</v>
      </c>
      <c r="BK57" s="9">
        <f t="shared" si="16"/>
        <v>0</v>
      </c>
      <c r="BL57" s="9">
        <f t="shared" si="16"/>
        <v>0</v>
      </c>
      <c r="BM57" s="9">
        <f t="shared" si="16"/>
        <v>0</v>
      </c>
      <c r="BN57" s="9">
        <f t="shared" si="16"/>
        <v>0</v>
      </c>
      <c r="BO57" s="9">
        <f t="shared" si="16"/>
        <v>0</v>
      </c>
      <c r="BP57" s="9">
        <f t="shared" si="16"/>
        <v>0</v>
      </c>
      <c r="BQ57" s="9">
        <f t="shared" si="16"/>
        <v>0</v>
      </c>
      <c r="BR57" s="9"/>
    </row>
    <row r="58" spans="1:70" x14ac:dyDescent="0.25">
      <c r="A58" s="25">
        <f t="shared" si="6"/>
        <v>30</v>
      </c>
      <c r="B58" s="29">
        <f>'Amort Alloc'!Q50</f>
        <v>3.000342930211498E-2</v>
      </c>
      <c r="C58" s="30"/>
      <c r="D58" s="27">
        <f t="shared" si="3"/>
        <v>1.6645603174698493</v>
      </c>
      <c r="E58" s="13">
        <f t="shared" si="4"/>
        <v>3.1540088895418698E-2</v>
      </c>
      <c r="F58" s="14">
        <f>'Rates Extrap'!K42</f>
        <v>1.8947999999999996E-2</v>
      </c>
      <c r="G58" s="28">
        <v>1</v>
      </c>
      <c r="H58" s="13">
        <f t="shared" si="5"/>
        <v>1.6645603174698504</v>
      </c>
      <c r="I58" s="9"/>
      <c r="J58" s="9">
        <f t="shared" si="12"/>
        <v>3.1540088895418698E-2</v>
      </c>
      <c r="K58" s="9">
        <f t="shared" si="12"/>
        <v>3.1540088895418698E-2</v>
      </c>
      <c r="L58" s="9">
        <f t="shared" si="12"/>
        <v>3.1540088895418698E-2</v>
      </c>
      <c r="M58" s="9">
        <f t="shared" si="12"/>
        <v>3.1540088895418698E-2</v>
      </c>
      <c r="N58" s="9">
        <f t="shared" si="12"/>
        <v>3.1540088895418698E-2</v>
      </c>
      <c r="O58" s="9">
        <f t="shared" si="12"/>
        <v>3.1540088895418698E-2</v>
      </c>
      <c r="P58" s="9">
        <f t="shared" si="12"/>
        <v>3.1540088895418698E-2</v>
      </c>
      <c r="Q58" s="9">
        <f t="shared" si="12"/>
        <v>3.1540088895418698E-2</v>
      </c>
      <c r="R58" s="9">
        <f t="shared" si="12"/>
        <v>3.1540088895418698E-2</v>
      </c>
      <c r="S58" s="9">
        <f t="shared" si="12"/>
        <v>3.1540088895418698E-2</v>
      </c>
      <c r="T58" s="9">
        <f t="shared" si="12"/>
        <v>3.1540088895418698E-2</v>
      </c>
      <c r="U58" s="9">
        <f t="shared" si="12"/>
        <v>3.1540088895418698E-2</v>
      </c>
      <c r="V58" s="9">
        <f t="shared" si="12"/>
        <v>3.1540088895418698E-2</v>
      </c>
      <c r="W58" s="9">
        <f t="shared" si="12"/>
        <v>3.1540088895418698E-2</v>
      </c>
      <c r="X58" s="9">
        <f t="shared" si="12"/>
        <v>3.1540088895418698E-2</v>
      </c>
      <c r="Y58" s="9">
        <f t="shared" si="12"/>
        <v>3.1540088895418698E-2</v>
      </c>
      <c r="Z58" s="9">
        <f t="shared" si="16"/>
        <v>3.1540088895418698E-2</v>
      </c>
      <c r="AA58" s="9">
        <f t="shared" si="16"/>
        <v>3.1540088895418698E-2</v>
      </c>
      <c r="AB58" s="9">
        <f t="shared" si="16"/>
        <v>3.1540088895418698E-2</v>
      </c>
      <c r="AC58" s="9">
        <f t="shared" si="16"/>
        <v>3.1540088895418698E-2</v>
      </c>
      <c r="AD58" s="9">
        <f t="shared" si="16"/>
        <v>3.1540088895418698E-2</v>
      </c>
      <c r="AE58" s="9">
        <f t="shared" si="16"/>
        <v>3.1540088895418698E-2</v>
      </c>
      <c r="AF58" s="9">
        <f t="shared" si="16"/>
        <v>3.1540088895418698E-2</v>
      </c>
      <c r="AG58" s="9">
        <f t="shared" si="16"/>
        <v>3.1540088895418698E-2</v>
      </c>
      <c r="AH58" s="9">
        <f t="shared" si="16"/>
        <v>3.1540088895418698E-2</v>
      </c>
      <c r="AI58" s="9">
        <f t="shared" si="16"/>
        <v>3.1540088895418698E-2</v>
      </c>
      <c r="AJ58" s="9">
        <f t="shared" si="16"/>
        <v>3.1540088895418698E-2</v>
      </c>
      <c r="AK58" s="9">
        <f t="shared" si="16"/>
        <v>3.1540088895418698E-2</v>
      </c>
      <c r="AL58" s="9">
        <f t="shared" si="16"/>
        <v>3.1540088895418698E-2</v>
      </c>
      <c r="AM58" s="9">
        <f t="shared" si="16"/>
        <v>1.696100406365268</v>
      </c>
      <c r="AN58" s="9">
        <f t="shared" si="16"/>
        <v>0</v>
      </c>
      <c r="AO58" s="9">
        <f t="shared" si="16"/>
        <v>0</v>
      </c>
      <c r="AP58" s="9">
        <f t="shared" si="16"/>
        <v>0</v>
      </c>
      <c r="AQ58" s="9">
        <f t="shared" si="16"/>
        <v>0</v>
      </c>
      <c r="AR58" s="9">
        <f t="shared" si="16"/>
        <v>0</v>
      </c>
      <c r="AS58" s="9">
        <f t="shared" si="16"/>
        <v>0</v>
      </c>
      <c r="AT58" s="9">
        <f t="shared" si="16"/>
        <v>0</v>
      </c>
      <c r="AU58" s="9">
        <f t="shared" si="16"/>
        <v>0</v>
      </c>
      <c r="AV58" s="9">
        <f t="shared" si="16"/>
        <v>0</v>
      </c>
      <c r="AW58" s="9">
        <f t="shared" si="16"/>
        <v>0</v>
      </c>
      <c r="AX58" s="9">
        <f t="shared" si="16"/>
        <v>0</v>
      </c>
      <c r="AY58" s="9">
        <f t="shared" si="16"/>
        <v>0</v>
      </c>
      <c r="AZ58" s="9">
        <f t="shared" si="16"/>
        <v>0</v>
      </c>
      <c r="BA58" s="9">
        <f t="shared" si="16"/>
        <v>0</v>
      </c>
      <c r="BB58" s="9">
        <f t="shared" si="16"/>
        <v>0</v>
      </c>
      <c r="BC58" s="9">
        <f t="shared" si="16"/>
        <v>0</v>
      </c>
      <c r="BD58" s="9">
        <f t="shared" si="16"/>
        <v>0</v>
      </c>
      <c r="BE58" s="9">
        <f t="shared" si="16"/>
        <v>0</v>
      </c>
      <c r="BF58" s="9">
        <f t="shared" si="16"/>
        <v>0</v>
      </c>
      <c r="BG58" s="9">
        <f t="shared" si="16"/>
        <v>0</v>
      </c>
      <c r="BH58" s="9">
        <f t="shared" si="16"/>
        <v>0</v>
      </c>
      <c r="BI58" s="9">
        <f t="shared" si="16"/>
        <v>0</v>
      </c>
      <c r="BJ58" s="9">
        <f t="shared" si="16"/>
        <v>0</v>
      </c>
      <c r="BK58" s="9">
        <f t="shared" si="16"/>
        <v>0</v>
      </c>
      <c r="BL58" s="9">
        <f t="shared" si="16"/>
        <v>0</v>
      </c>
      <c r="BM58" s="9">
        <f t="shared" si="16"/>
        <v>0</v>
      </c>
      <c r="BN58" s="9">
        <f t="shared" si="16"/>
        <v>0</v>
      </c>
      <c r="BO58" s="9">
        <f t="shared" si="16"/>
        <v>0</v>
      </c>
      <c r="BP58" s="9">
        <f t="shared" si="16"/>
        <v>0</v>
      </c>
      <c r="BQ58" s="9">
        <f t="shared" si="16"/>
        <v>0</v>
      </c>
      <c r="BR58" s="9"/>
    </row>
    <row r="59" spans="1:70" x14ac:dyDescent="0.25">
      <c r="A59" s="25">
        <f t="shared" si="6"/>
        <v>31</v>
      </c>
      <c r="B59" s="29">
        <f>'Amort Alloc'!Q51</f>
        <v>3.0828523607923153E-2</v>
      </c>
      <c r="C59" s="30"/>
      <c r="D59" s="27">
        <f t="shared" si="3"/>
        <v>1.710335726200271</v>
      </c>
      <c r="E59" s="13">
        <f t="shared" si="4"/>
        <v>3.2749508485282783E-2</v>
      </c>
      <c r="F59" s="14">
        <f>'Rates Extrap'!K43</f>
        <v>1.9147999999999995E-2</v>
      </c>
      <c r="G59" s="28">
        <v>1</v>
      </c>
      <c r="H59" s="13">
        <f t="shared" si="5"/>
        <v>1.7103357262002743</v>
      </c>
      <c r="I59" s="9"/>
      <c r="J59" s="9">
        <f t="shared" si="12"/>
        <v>3.2749508485282783E-2</v>
      </c>
      <c r="K59" s="9">
        <f t="shared" si="12"/>
        <v>3.2749508485282783E-2</v>
      </c>
      <c r="L59" s="9">
        <f t="shared" si="12"/>
        <v>3.2749508485282783E-2</v>
      </c>
      <c r="M59" s="9">
        <f t="shared" si="12"/>
        <v>3.2749508485282783E-2</v>
      </c>
      <c r="N59" s="9">
        <f t="shared" si="12"/>
        <v>3.2749508485282783E-2</v>
      </c>
      <c r="O59" s="9">
        <f t="shared" si="12"/>
        <v>3.2749508485282783E-2</v>
      </c>
      <c r="P59" s="9">
        <f t="shared" si="12"/>
        <v>3.2749508485282783E-2</v>
      </c>
      <c r="Q59" s="9">
        <f t="shared" si="12"/>
        <v>3.2749508485282783E-2</v>
      </c>
      <c r="R59" s="9">
        <f t="shared" si="12"/>
        <v>3.2749508485282783E-2</v>
      </c>
      <c r="S59" s="9">
        <f t="shared" si="12"/>
        <v>3.2749508485282783E-2</v>
      </c>
      <c r="T59" s="9">
        <f t="shared" si="12"/>
        <v>3.2749508485282783E-2</v>
      </c>
      <c r="U59" s="9">
        <f t="shared" si="12"/>
        <v>3.2749508485282783E-2</v>
      </c>
      <c r="V59" s="9">
        <f t="shared" si="12"/>
        <v>3.2749508485282783E-2</v>
      </c>
      <c r="W59" s="9">
        <f t="shared" si="12"/>
        <v>3.2749508485282783E-2</v>
      </c>
      <c r="X59" s="9">
        <f t="shared" si="12"/>
        <v>3.2749508485282783E-2</v>
      </c>
      <c r="Y59" s="9">
        <f t="shared" si="12"/>
        <v>3.2749508485282783E-2</v>
      </c>
      <c r="Z59" s="9">
        <f t="shared" si="16"/>
        <v>3.2749508485282783E-2</v>
      </c>
      <c r="AA59" s="9">
        <f t="shared" si="16"/>
        <v>3.2749508485282783E-2</v>
      </c>
      <c r="AB59" s="9">
        <f t="shared" si="16"/>
        <v>3.2749508485282783E-2</v>
      </c>
      <c r="AC59" s="9">
        <f t="shared" si="16"/>
        <v>3.2749508485282783E-2</v>
      </c>
      <c r="AD59" s="9">
        <f t="shared" si="16"/>
        <v>3.2749508485282783E-2</v>
      </c>
      <c r="AE59" s="9">
        <f t="shared" si="16"/>
        <v>3.2749508485282783E-2</v>
      </c>
      <c r="AF59" s="9">
        <f t="shared" si="16"/>
        <v>3.2749508485282783E-2</v>
      </c>
      <c r="AG59" s="9">
        <f t="shared" si="16"/>
        <v>3.2749508485282783E-2</v>
      </c>
      <c r="AH59" s="9">
        <f t="shared" si="16"/>
        <v>3.2749508485282783E-2</v>
      </c>
      <c r="AI59" s="9">
        <f t="shared" si="16"/>
        <v>3.2749508485282783E-2</v>
      </c>
      <c r="AJ59" s="9">
        <f t="shared" si="16"/>
        <v>3.2749508485282783E-2</v>
      </c>
      <c r="AK59" s="9">
        <f t="shared" si="16"/>
        <v>3.2749508485282783E-2</v>
      </c>
      <c r="AL59" s="9">
        <f t="shared" si="16"/>
        <v>3.2749508485282783E-2</v>
      </c>
      <c r="AM59" s="9">
        <f t="shared" si="16"/>
        <v>3.2749508485282783E-2</v>
      </c>
      <c r="AN59" s="9">
        <f t="shared" si="16"/>
        <v>1.7430852346855537</v>
      </c>
      <c r="AO59" s="9">
        <f t="shared" si="16"/>
        <v>0</v>
      </c>
      <c r="AP59" s="9">
        <f t="shared" si="16"/>
        <v>0</v>
      </c>
      <c r="AQ59" s="9">
        <f t="shared" si="16"/>
        <v>0</v>
      </c>
      <c r="AR59" s="9">
        <f t="shared" si="16"/>
        <v>0</v>
      </c>
      <c r="AS59" s="9">
        <f t="shared" si="16"/>
        <v>0</v>
      </c>
      <c r="AT59" s="9">
        <f t="shared" si="16"/>
        <v>0</v>
      </c>
      <c r="AU59" s="9">
        <f t="shared" si="16"/>
        <v>0</v>
      </c>
      <c r="AV59" s="9">
        <f t="shared" si="16"/>
        <v>0</v>
      </c>
      <c r="AW59" s="9">
        <f t="shared" si="16"/>
        <v>0</v>
      </c>
      <c r="AX59" s="9">
        <f t="shared" si="16"/>
        <v>0</v>
      </c>
      <c r="AY59" s="9">
        <f t="shared" si="16"/>
        <v>0</v>
      </c>
      <c r="AZ59" s="9">
        <f t="shared" si="16"/>
        <v>0</v>
      </c>
      <c r="BA59" s="9">
        <f t="shared" si="16"/>
        <v>0</v>
      </c>
      <c r="BB59" s="9">
        <f t="shared" si="16"/>
        <v>0</v>
      </c>
      <c r="BC59" s="9">
        <f t="shared" si="16"/>
        <v>0</v>
      </c>
      <c r="BD59" s="9">
        <f t="shared" si="16"/>
        <v>0</v>
      </c>
      <c r="BE59" s="9">
        <f t="shared" si="16"/>
        <v>0</v>
      </c>
      <c r="BF59" s="9">
        <f t="shared" si="16"/>
        <v>0</v>
      </c>
      <c r="BG59" s="9">
        <f t="shared" si="16"/>
        <v>0</v>
      </c>
      <c r="BH59" s="9">
        <f t="shared" si="16"/>
        <v>0</v>
      </c>
      <c r="BI59" s="9">
        <f t="shared" si="16"/>
        <v>0</v>
      </c>
      <c r="BJ59" s="9">
        <f t="shared" si="16"/>
        <v>0</v>
      </c>
      <c r="BK59" s="9">
        <f t="shared" si="16"/>
        <v>0</v>
      </c>
      <c r="BL59" s="9">
        <f t="shared" si="16"/>
        <v>0</v>
      </c>
      <c r="BM59" s="9">
        <f t="shared" si="16"/>
        <v>0</v>
      </c>
      <c r="BN59" s="9">
        <f t="shared" si="16"/>
        <v>0</v>
      </c>
      <c r="BO59" s="9">
        <f t="shared" si="16"/>
        <v>0</v>
      </c>
      <c r="BP59" s="9">
        <f t="shared" si="16"/>
        <v>0</v>
      </c>
      <c r="BQ59" s="9">
        <f t="shared" si="16"/>
        <v>0</v>
      </c>
      <c r="BR59" s="9"/>
    </row>
    <row r="60" spans="1:70" x14ac:dyDescent="0.25">
      <c r="A60" s="25">
        <f t="shared" si="6"/>
        <v>32</v>
      </c>
      <c r="B60" s="29">
        <f>'Amort Alloc'!Q52</f>
        <v>3.1676308007141239E-2</v>
      </c>
      <c r="C60" s="30"/>
      <c r="D60" s="27">
        <f t="shared" si="3"/>
        <v>1.7573699586707894</v>
      </c>
      <c r="E60" s="13">
        <f t="shared" si="4"/>
        <v>3.4001593960362425E-2</v>
      </c>
      <c r="F60" s="14">
        <f>'Rates Extrap'!K44</f>
        <v>1.9347999999999994E-2</v>
      </c>
      <c r="G60" s="28">
        <v>1</v>
      </c>
      <c r="H60" s="13">
        <f t="shared" si="5"/>
        <v>1.7573699586707927</v>
      </c>
      <c r="I60" s="9"/>
      <c r="J60" s="9">
        <f t="shared" si="12"/>
        <v>3.4001593960362425E-2</v>
      </c>
      <c r="K60" s="9">
        <f t="shared" si="12"/>
        <v>3.4001593960362425E-2</v>
      </c>
      <c r="L60" s="9">
        <f t="shared" si="12"/>
        <v>3.4001593960362425E-2</v>
      </c>
      <c r="M60" s="9">
        <f t="shared" si="12"/>
        <v>3.4001593960362425E-2</v>
      </c>
      <c r="N60" s="9">
        <f t="shared" si="12"/>
        <v>3.4001593960362425E-2</v>
      </c>
      <c r="O60" s="9">
        <f t="shared" si="12"/>
        <v>3.4001593960362425E-2</v>
      </c>
      <c r="P60" s="9">
        <f t="shared" si="12"/>
        <v>3.4001593960362425E-2</v>
      </c>
      <c r="Q60" s="9">
        <f t="shared" si="12"/>
        <v>3.4001593960362425E-2</v>
      </c>
      <c r="R60" s="9">
        <f t="shared" si="12"/>
        <v>3.4001593960362425E-2</v>
      </c>
      <c r="S60" s="9">
        <f t="shared" si="12"/>
        <v>3.4001593960362425E-2</v>
      </c>
      <c r="T60" s="9">
        <f t="shared" si="12"/>
        <v>3.4001593960362425E-2</v>
      </c>
      <c r="U60" s="9">
        <f t="shared" si="12"/>
        <v>3.4001593960362425E-2</v>
      </c>
      <c r="V60" s="9">
        <f t="shared" si="12"/>
        <v>3.4001593960362425E-2</v>
      </c>
      <c r="W60" s="9">
        <f t="shared" si="12"/>
        <v>3.4001593960362425E-2</v>
      </c>
      <c r="X60" s="9">
        <f t="shared" si="12"/>
        <v>3.4001593960362425E-2</v>
      </c>
      <c r="Y60" s="9">
        <f t="shared" ref="Y60:BQ65" si="17">IF($A60&gt;=Y$27,$E60,0)+IF($A60=Y$27,$D60,0)</f>
        <v>3.4001593960362425E-2</v>
      </c>
      <c r="Z60" s="9">
        <f t="shared" si="17"/>
        <v>3.4001593960362425E-2</v>
      </c>
      <c r="AA60" s="9">
        <f t="shared" si="17"/>
        <v>3.4001593960362425E-2</v>
      </c>
      <c r="AB60" s="9">
        <f t="shared" si="17"/>
        <v>3.4001593960362425E-2</v>
      </c>
      <c r="AC60" s="9">
        <f t="shared" si="17"/>
        <v>3.4001593960362425E-2</v>
      </c>
      <c r="AD60" s="9">
        <f t="shared" si="17"/>
        <v>3.4001593960362425E-2</v>
      </c>
      <c r="AE60" s="9">
        <f t="shared" si="17"/>
        <v>3.4001593960362425E-2</v>
      </c>
      <c r="AF60" s="9">
        <f t="shared" si="17"/>
        <v>3.4001593960362425E-2</v>
      </c>
      <c r="AG60" s="9">
        <f t="shared" si="17"/>
        <v>3.4001593960362425E-2</v>
      </c>
      <c r="AH60" s="9">
        <f t="shared" si="17"/>
        <v>3.4001593960362425E-2</v>
      </c>
      <c r="AI60" s="9">
        <f t="shared" si="17"/>
        <v>3.4001593960362425E-2</v>
      </c>
      <c r="AJ60" s="9">
        <f t="shared" si="17"/>
        <v>3.4001593960362425E-2</v>
      </c>
      <c r="AK60" s="9">
        <f t="shared" si="17"/>
        <v>3.4001593960362425E-2</v>
      </c>
      <c r="AL60" s="9">
        <f t="shared" si="17"/>
        <v>3.4001593960362425E-2</v>
      </c>
      <c r="AM60" s="9">
        <f t="shared" si="17"/>
        <v>3.4001593960362425E-2</v>
      </c>
      <c r="AN60" s="9">
        <f t="shared" si="17"/>
        <v>3.4001593960362425E-2</v>
      </c>
      <c r="AO60" s="9">
        <f t="shared" si="17"/>
        <v>1.7913715526311518</v>
      </c>
      <c r="AP60" s="9">
        <f t="shared" si="17"/>
        <v>0</v>
      </c>
      <c r="AQ60" s="9">
        <f t="shared" si="17"/>
        <v>0</v>
      </c>
      <c r="AR60" s="9">
        <f t="shared" si="17"/>
        <v>0</v>
      </c>
      <c r="AS60" s="9">
        <f t="shared" si="17"/>
        <v>0</v>
      </c>
      <c r="AT60" s="9">
        <f t="shared" si="17"/>
        <v>0</v>
      </c>
      <c r="AU60" s="9">
        <f t="shared" si="17"/>
        <v>0</v>
      </c>
      <c r="AV60" s="9">
        <f t="shared" si="17"/>
        <v>0</v>
      </c>
      <c r="AW60" s="9">
        <f t="shared" si="17"/>
        <v>0</v>
      </c>
      <c r="AX60" s="9">
        <f t="shared" si="17"/>
        <v>0</v>
      </c>
      <c r="AY60" s="9">
        <f t="shared" si="17"/>
        <v>0</v>
      </c>
      <c r="AZ60" s="9">
        <f t="shared" si="17"/>
        <v>0</v>
      </c>
      <c r="BA60" s="9">
        <f t="shared" si="17"/>
        <v>0</v>
      </c>
      <c r="BB60" s="9">
        <f t="shared" si="17"/>
        <v>0</v>
      </c>
      <c r="BC60" s="9">
        <f t="shared" si="17"/>
        <v>0</v>
      </c>
      <c r="BD60" s="9">
        <f t="shared" si="17"/>
        <v>0</v>
      </c>
      <c r="BE60" s="9">
        <f t="shared" si="17"/>
        <v>0</v>
      </c>
      <c r="BF60" s="9">
        <f t="shared" si="17"/>
        <v>0</v>
      </c>
      <c r="BG60" s="9">
        <f t="shared" si="17"/>
        <v>0</v>
      </c>
      <c r="BH60" s="9">
        <f t="shared" si="17"/>
        <v>0</v>
      </c>
      <c r="BI60" s="9">
        <f t="shared" si="17"/>
        <v>0</v>
      </c>
      <c r="BJ60" s="9">
        <f t="shared" si="17"/>
        <v>0</v>
      </c>
      <c r="BK60" s="9">
        <f t="shared" si="17"/>
        <v>0</v>
      </c>
      <c r="BL60" s="9">
        <f t="shared" si="17"/>
        <v>0</v>
      </c>
      <c r="BM60" s="9">
        <f t="shared" si="17"/>
        <v>0</v>
      </c>
      <c r="BN60" s="9">
        <f t="shared" si="17"/>
        <v>0</v>
      </c>
      <c r="BO60" s="9">
        <f t="shared" si="17"/>
        <v>0</v>
      </c>
      <c r="BP60" s="9">
        <f t="shared" si="17"/>
        <v>0</v>
      </c>
      <c r="BQ60" s="9">
        <f t="shared" si="17"/>
        <v>0</v>
      </c>
      <c r="BR60" s="9"/>
    </row>
    <row r="61" spans="1:70" x14ac:dyDescent="0.25">
      <c r="A61" s="25">
        <f t="shared" si="6"/>
        <v>33</v>
      </c>
      <c r="B61" s="29">
        <f>'Amort Alloc'!Q53</f>
        <v>3.2547406477337629E-2</v>
      </c>
      <c r="C61" s="30"/>
      <c r="D61" s="27">
        <f t="shared" si="3"/>
        <v>1.8056976325342364</v>
      </c>
      <c r="E61" s="13">
        <f t="shared" si="4"/>
        <v>3.5297777320779239E-2</v>
      </c>
      <c r="F61" s="14">
        <f>'Rates Extrap'!K45</f>
        <v>1.9547999999999992E-2</v>
      </c>
      <c r="G61" s="28">
        <v>1</v>
      </c>
      <c r="H61" s="13">
        <f t="shared" si="5"/>
        <v>1.8056976325342398</v>
      </c>
      <c r="I61" s="9"/>
      <c r="J61" s="9">
        <f t="shared" ref="J61:Y76" si="18">IF($A61&gt;=J$27,$E61,0)+IF($A61=J$27,$D61,0)</f>
        <v>3.5297777320779239E-2</v>
      </c>
      <c r="K61" s="9">
        <f t="shared" si="18"/>
        <v>3.5297777320779239E-2</v>
      </c>
      <c r="L61" s="9">
        <f t="shared" si="18"/>
        <v>3.5297777320779239E-2</v>
      </c>
      <c r="M61" s="9">
        <f t="shared" si="18"/>
        <v>3.5297777320779239E-2</v>
      </c>
      <c r="N61" s="9">
        <f t="shared" si="18"/>
        <v>3.5297777320779239E-2</v>
      </c>
      <c r="O61" s="9">
        <f t="shared" si="18"/>
        <v>3.5297777320779239E-2</v>
      </c>
      <c r="P61" s="9">
        <f t="shared" si="18"/>
        <v>3.5297777320779239E-2</v>
      </c>
      <c r="Q61" s="9">
        <f t="shared" si="18"/>
        <v>3.5297777320779239E-2</v>
      </c>
      <c r="R61" s="9">
        <f t="shared" si="18"/>
        <v>3.5297777320779239E-2</v>
      </c>
      <c r="S61" s="9">
        <f t="shared" si="18"/>
        <v>3.5297777320779239E-2</v>
      </c>
      <c r="T61" s="9">
        <f t="shared" si="18"/>
        <v>3.5297777320779239E-2</v>
      </c>
      <c r="U61" s="9">
        <f t="shared" si="18"/>
        <v>3.5297777320779239E-2</v>
      </c>
      <c r="V61" s="9">
        <f t="shared" si="18"/>
        <v>3.5297777320779239E-2</v>
      </c>
      <c r="W61" s="9">
        <f t="shared" si="18"/>
        <v>3.5297777320779239E-2</v>
      </c>
      <c r="X61" s="9">
        <f t="shared" si="18"/>
        <v>3.5297777320779239E-2</v>
      </c>
      <c r="Y61" s="9">
        <f t="shared" si="18"/>
        <v>3.5297777320779239E-2</v>
      </c>
      <c r="Z61" s="9">
        <f t="shared" si="17"/>
        <v>3.5297777320779239E-2</v>
      </c>
      <c r="AA61" s="9">
        <f t="shared" si="17"/>
        <v>3.5297777320779239E-2</v>
      </c>
      <c r="AB61" s="9">
        <f t="shared" si="17"/>
        <v>3.5297777320779239E-2</v>
      </c>
      <c r="AC61" s="9">
        <f t="shared" si="17"/>
        <v>3.5297777320779239E-2</v>
      </c>
      <c r="AD61" s="9">
        <f t="shared" si="17"/>
        <v>3.5297777320779239E-2</v>
      </c>
      <c r="AE61" s="9">
        <f t="shared" si="17"/>
        <v>3.5297777320779239E-2</v>
      </c>
      <c r="AF61" s="9">
        <f t="shared" si="17"/>
        <v>3.5297777320779239E-2</v>
      </c>
      <c r="AG61" s="9">
        <f t="shared" si="17"/>
        <v>3.5297777320779239E-2</v>
      </c>
      <c r="AH61" s="9">
        <f t="shared" si="17"/>
        <v>3.5297777320779239E-2</v>
      </c>
      <c r="AI61" s="9">
        <f t="shared" si="17"/>
        <v>3.5297777320779239E-2</v>
      </c>
      <c r="AJ61" s="9">
        <f t="shared" si="17"/>
        <v>3.5297777320779239E-2</v>
      </c>
      <c r="AK61" s="9">
        <f t="shared" si="17"/>
        <v>3.5297777320779239E-2</v>
      </c>
      <c r="AL61" s="9">
        <f t="shared" si="17"/>
        <v>3.5297777320779239E-2</v>
      </c>
      <c r="AM61" s="9">
        <f t="shared" si="17"/>
        <v>3.5297777320779239E-2</v>
      </c>
      <c r="AN61" s="9">
        <f t="shared" si="17"/>
        <v>3.5297777320779239E-2</v>
      </c>
      <c r="AO61" s="9">
        <f t="shared" si="17"/>
        <v>3.5297777320779239E-2</v>
      </c>
      <c r="AP61" s="9">
        <f t="shared" si="17"/>
        <v>1.8409954098550156</v>
      </c>
      <c r="AQ61" s="9">
        <f t="shared" si="17"/>
        <v>0</v>
      </c>
      <c r="AR61" s="9">
        <f t="shared" si="17"/>
        <v>0</v>
      </c>
      <c r="AS61" s="9">
        <f t="shared" si="17"/>
        <v>0</v>
      </c>
      <c r="AT61" s="9">
        <f t="shared" si="17"/>
        <v>0</v>
      </c>
      <c r="AU61" s="9">
        <f t="shared" si="17"/>
        <v>0</v>
      </c>
      <c r="AV61" s="9">
        <f t="shared" si="17"/>
        <v>0</v>
      </c>
      <c r="AW61" s="9">
        <f t="shared" si="17"/>
        <v>0</v>
      </c>
      <c r="AX61" s="9">
        <f t="shared" si="17"/>
        <v>0</v>
      </c>
      <c r="AY61" s="9">
        <f t="shared" si="17"/>
        <v>0</v>
      </c>
      <c r="AZ61" s="9">
        <f t="shared" si="17"/>
        <v>0</v>
      </c>
      <c r="BA61" s="9">
        <f t="shared" si="17"/>
        <v>0</v>
      </c>
      <c r="BB61" s="9">
        <f t="shared" si="17"/>
        <v>0</v>
      </c>
      <c r="BC61" s="9">
        <f t="shared" si="17"/>
        <v>0</v>
      </c>
      <c r="BD61" s="9">
        <f t="shared" si="17"/>
        <v>0</v>
      </c>
      <c r="BE61" s="9">
        <f t="shared" si="17"/>
        <v>0</v>
      </c>
      <c r="BF61" s="9">
        <f t="shared" si="17"/>
        <v>0</v>
      </c>
      <c r="BG61" s="9">
        <f t="shared" si="17"/>
        <v>0</v>
      </c>
      <c r="BH61" s="9">
        <f t="shared" si="17"/>
        <v>0</v>
      </c>
      <c r="BI61" s="9">
        <f t="shared" si="17"/>
        <v>0</v>
      </c>
      <c r="BJ61" s="9">
        <f t="shared" si="17"/>
        <v>0</v>
      </c>
      <c r="BK61" s="9">
        <f t="shared" si="17"/>
        <v>0</v>
      </c>
      <c r="BL61" s="9">
        <f t="shared" si="17"/>
        <v>0</v>
      </c>
      <c r="BM61" s="9">
        <f t="shared" si="17"/>
        <v>0</v>
      </c>
      <c r="BN61" s="9">
        <f t="shared" si="17"/>
        <v>0</v>
      </c>
      <c r="BO61" s="9">
        <f t="shared" si="17"/>
        <v>0</v>
      </c>
      <c r="BP61" s="9">
        <f t="shared" si="17"/>
        <v>0</v>
      </c>
      <c r="BQ61" s="9">
        <f t="shared" si="17"/>
        <v>0</v>
      </c>
      <c r="BR61" s="9"/>
    </row>
    <row r="62" spans="1:70" x14ac:dyDescent="0.25">
      <c r="A62" s="25">
        <f t="shared" si="6"/>
        <v>34</v>
      </c>
      <c r="B62" s="29">
        <f>'Amort Alloc'!Q54</f>
        <v>3.3442460155464294E-2</v>
      </c>
      <c r="C62" s="30"/>
      <c r="D62" s="27">
        <f t="shared" si="3"/>
        <v>1.8553543174289213</v>
      </c>
      <c r="E62" s="13">
        <f t="shared" si="4"/>
        <v>3.663953706058632E-2</v>
      </c>
      <c r="F62" s="14">
        <f>'Rates Extrap'!K46</f>
        <v>1.9747999999999991E-2</v>
      </c>
      <c r="G62" s="28">
        <v>1</v>
      </c>
      <c r="H62" s="13">
        <f t="shared" si="5"/>
        <v>1.8553543174289164</v>
      </c>
      <c r="I62" s="9"/>
      <c r="J62" s="9">
        <f t="shared" si="18"/>
        <v>3.663953706058632E-2</v>
      </c>
      <c r="K62" s="9">
        <f t="shared" si="18"/>
        <v>3.663953706058632E-2</v>
      </c>
      <c r="L62" s="9">
        <f t="shared" si="18"/>
        <v>3.663953706058632E-2</v>
      </c>
      <c r="M62" s="9">
        <f t="shared" si="18"/>
        <v>3.663953706058632E-2</v>
      </c>
      <c r="N62" s="9">
        <f t="shared" si="18"/>
        <v>3.663953706058632E-2</v>
      </c>
      <c r="O62" s="9">
        <f t="shared" si="18"/>
        <v>3.663953706058632E-2</v>
      </c>
      <c r="P62" s="9">
        <f t="shared" si="18"/>
        <v>3.663953706058632E-2</v>
      </c>
      <c r="Q62" s="9">
        <f t="shared" si="18"/>
        <v>3.663953706058632E-2</v>
      </c>
      <c r="R62" s="9">
        <f t="shared" si="18"/>
        <v>3.663953706058632E-2</v>
      </c>
      <c r="S62" s="9">
        <f t="shared" si="18"/>
        <v>3.663953706058632E-2</v>
      </c>
      <c r="T62" s="9">
        <f t="shared" si="18"/>
        <v>3.663953706058632E-2</v>
      </c>
      <c r="U62" s="9">
        <f t="shared" si="18"/>
        <v>3.663953706058632E-2</v>
      </c>
      <c r="V62" s="9">
        <f t="shared" si="18"/>
        <v>3.663953706058632E-2</v>
      </c>
      <c r="W62" s="9">
        <f t="shared" si="18"/>
        <v>3.663953706058632E-2</v>
      </c>
      <c r="X62" s="9">
        <f t="shared" si="18"/>
        <v>3.663953706058632E-2</v>
      </c>
      <c r="Y62" s="9">
        <f t="shared" si="18"/>
        <v>3.663953706058632E-2</v>
      </c>
      <c r="Z62" s="9">
        <f t="shared" si="17"/>
        <v>3.663953706058632E-2</v>
      </c>
      <c r="AA62" s="9">
        <f t="shared" si="17"/>
        <v>3.663953706058632E-2</v>
      </c>
      <c r="AB62" s="9">
        <f t="shared" si="17"/>
        <v>3.663953706058632E-2</v>
      </c>
      <c r="AC62" s="9">
        <f t="shared" si="17"/>
        <v>3.663953706058632E-2</v>
      </c>
      <c r="AD62" s="9">
        <f t="shared" si="17"/>
        <v>3.663953706058632E-2</v>
      </c>
      <c r="AE62" s="9">
        <f t="shared" si="17"/>
        <v>3.663953706058632E-2</v>
      </c>
      <c r="AF62" s="9">
        <f t="shared" si="17"/>
        <v>3.663953706058632E-2</v>
      </c>
      <c r="AG62" s="9">
        <f t="shared" si="17"/>
        <v>3.663953706058632E-2</v>
      </c>
      <c r="AH62" s="9">
        <f t="shared" si="17"/>
        <v>3.663953706058632E-2</v>
      </c>
      <c r="AI62" s="9">
        <f t="shared" si="17"/>
        <v>3.663953706058632E-2</v>
      </c>
      <c r="AJ62" s="9">
        <f t="shared" si="17"/>
        <v>3.663953706058632E-2</v>
      </c>
      <c r="AK62" s="9">
        <f t="shared" si="17"/>
        <v>3.663953706058632E-2</v>
      </c>
      <c r="AL62" s="9">
        <f t="shared" si="17"/>
        <v>3.663953706058632E-2</v>
      </c>
      <c r="AM62" s="9">
        <f t="shared" si="17"/>
        <v>3.663953706058632E-2</v>
      </c>
      <c r="AN62" s="9">
        <f t="shared" si="17"/>
        <v>3.663953706058632E-2</v>
      </c>
      <c r="AO62" s="9">
        <f t="shared" si="17"/>
        <v>3.663953706058632E-2</v>
      </c>
      <c r="AP62" s="9">
        <f t="shared" si="17"/>
        <v>3.663953706058632E-2</v>
      </c>
      <c r="AQ62" s="9">
        <f t="shared" si="17"/>
        <v>1.8919938544895076</v>
      </c>
      <c r="AR62" s="9">
        <f t="shared" si="17"/>
        <v>0</v>
      </c>
      <c r="AS62" s="9">
        <f t="shared" si="17"/>
        <v>0</v>
      </c>
      <c r="AT62" s="9">
        <f t="shared" si="17"/>
        <v>0</v>
      </c>
      <c r="AU62" s="9">
        <f t="shared" si="17"/>
        <v>0</v>
      </c>
      <c r="AV62" s="9">
        <f t="shared" si="17"/>
        <v>0</v>
      </c>
      <c r="AW62" s="9">
        <f t="shared" si="17"/>
        <v>0</v>
      </c>
      <c r="AX62" s="9">
        <f t="shared" si="17"/>
        <v>0</v>
      </c>
      <c r="AY62" s="9">
        <f t="shared" si="17"/>
        <v>0</v>
      </c>
      <c r="AZ62" s="9">
        <f t="shared" si="17"/>
        <v>0</v>
      </c>
      <c r="BA62" s="9">
        <f t="shared" si="17"/>
        <v>0</v>
      </c>
      <c r="BB62" s="9">
        <f t="shared" si="17"/>
        <v>0</v>
      </c>
      <c r="BC62" s="9">
        <f t="shared" si="17"/>
        <v>0</v>
      </c>
      <c r="BD62" s="9">
        <f t="shared" si="17"/>
        <v>0</v>
      </c>
      <c r="BE62" s="9">
        <f t="shared" si="17"/>
        <v>0</v>
      </c>
      <c r="BF62" s="9">
        <f t="shared" si="17"/>
        <v>0</v>
      </c>
      <c r="BG62" s="9">
        <f t="shared" si="17"/>
        <v>0</v>
      </c>
      <c r="BH62" s="9">
        <f t="shared" si="17"/>
        <v>0</v>
      </c>
      <c r="BI62" s="9">
        <f t="shared" si="17"/>
        <v>0</v>
      </c>
      <c r="BJ62" s="9">
        <f t="shared" si="17"/>
        <v>0</v>
      </c>
      <c r="BK62" s="9">
        <f t="shared" si="17"/>
        <v>0</v>
      </c>
      <c r="BL62" s="9">
        <f t="shared" si="17"/>
        <v>0</v>
      </c>
      <c r="BM62" s="9">
        <f t="shared" si="17"/>
        <v>0</v>
      </c>
      <c r="BN62" s="9">
        <f t="shared" si="17"/>
        <v>0</v>
      </c>
      <c r="BO62" s="9">
        <f t="shared" si="17"/>
        <v>0</v>
      </c>
      <c r="BP62" s="9">
        <f t="shared" si="17"/>
        <v>0</v>
      </c>
      <c r="BQ62" s="9">
        <f t="shared" si="17"/>
        <v>0</v>
      </c>
      <c r="BR62" s="9"/>
    </row>
    <row r="63" spans="1:70" x14ac:dyDescent="0.25">
      <c r="A63" s="25">
        <f t="shared" si="6"/>
        <v>35</v>
      </c>
      <c r="B63" s="29">
        <f>'Amort Alloc'!Q55</f>
        <v>3.4362127809739532E-2</v>
      </c>
      <c r="C63" s="30"/>
      <c r="D63" s="27">
        <f t="shared" si="3"/>
        <v>1.9063765611582149</v>
      </c>
      <c r="E63" s="13">
        <f t="shared" si="4"/>
        <v>3.8028399641984054E-2</v>
      </c>
      <c r="F63" s="14">
        <f>'Rates Extrap'!K47</f>
        <v>1.994799999999999E-2</v>
      </c>
      <c r="G63" s="28">
        <v>1</v>
      </c>
      <c r="H63" s="13">
        <f t="shared" si="5"/>
        <v>1.9063765611582109</v>
      </c>
      <c r="I63" s="9"/>
      <c r="J63" s="9">
        <f t="shared" si="18"/>
        <v>3.8028399641984054E-2</v>
      </c>
      <c r="K63" s="9">
        <f t="shared" si="18"/>
        <v>3.8028399641984054E-2</v>
      </c>
      <c r="L63" s="9">
        <f t="shared" si="18"/>
        <v>3.8028399641984054E-2</v>
      </c>
      <c r="M63" s="9">
        <f t="shared" si="18"/>
        <v>3.8028399641984054E-2</v>
      </c>
      <c r="N63" s="9">
        <f t="shared" si="18"/>
        <v>3.8028399641984054E-2</v>
      </c>
      <c r="O63" s="9">
        <f t="shared" si="18"/>
        <v>3.8028399641984054E-2</v>
      </c>
      <c r="P63" s="9">
        <f t="shared" si="18"/>
        <v>3.8028399641984054E-2</v>
      </c>
      <c r="Q63" s="9">
        <f t="shared" si="18"/>
        <v>3.8028399641984054E-2</v>
      </c>
      <c r="R63" s="9">
        <f t="shared" si="18"/>
        <v>3.8028399641984054E-2</v>
      </c>
      <c r="S63" s="9">
        <f t="shared" si="18"/>
        <v>3.8028399641984054E-2</v>
      </c>
      <c r="T63" s="9">
        <f t="shared" si="18"/>
        <v>3.8028399641984054E-2</v>
      </c>
      <c r="U63" s="9">
        <f t="shared" si="18"/>
        <v>3.8028399641984054E-2</v>
      </c>
      <c r="V63" s="9">
        <f t="shared" si="18"/>
        <v>3.8028399641984054E-2</v>
      </c>
      <c r="W63" s="9">
        <f t="shared" si="18"/>
        <v>3.8028399641984054E-2</v>
      </c>
      <c r="X63" s="9">
        <f t="shared" si="18"/>
        <v>3.8028399641984054E-2</v>
      </c>
      <c r="Y63" s="9">
        <f t="shared" si="18"/>
        <v>3.8028399641984054E-2</v>
      </c>
      <c r="Z63" s="9">
        <f t="shared" si="17"/>
        <v>3.8028399641984054E-2</v>
      </c>
      <c r="AA63" s="9">
        <f t="shared" si="17"/>
        <v>3.8028399641984054E-2</v>
      </c>
      <c r="AB63" s="9">
        <f t="shared" si="17"/>
        <v>3.8028399641984054E-2</v>
      </c>
      <c r="AC63" s="9">
        <f t="shared" si="17"/>
        <v>3.8028399641984054E-2</v>
      </c>
      <c r="AD63" s="9">
        <f t="shared" si="17"/>
        <v>3.8028399641984054E-2</v>
      </c>
      <c r="AE63" s="9">
        <f t="shared" si="17"/>
        <v>3.8028399641984054E-2</v>
      </c>
      <c r="AF63" s="9">
        <f t="shared" si="17"/>
        <v>3.8028399641984054E-2</v>
      </c>
      <c r="AG63" s="9">
        <f t="shared" si="17"/>
        <v>3.8028399641984054E-2</v>
      </c>
      <c r="AH63" s="9">
        <f t="shared" si="17"/>
        <v>3.8028399641984054E-2</v>
      </c>
      <c r="AI63" s="9">
        <f t="shared" si="17"/>
        <v>3.8028399641984054E-2</v>
      </c>
      <c r="AJ63" s="9">
        <f t="shared" si="17"/>
        <v>3.8028399641984054E-2</v>
      </c>
      <c r="AK63" s="9">
        <f t="shared" si="17"/>
        <v>3.8028399641984054E-2</v>
      </c>
      <c r="AL63" s="9">
        <f t="shared" si="17"/>
        <v>3.8028399641984054E-2</v>
      </c>
      <c r="AM63" s="9">
        <f t="shared" si="17"/>
        <v>3.8028399641984054E-2</v>
      </c>
      <c r="AN63" s="9">
        <f t="shared" si="17"/>
        <v>3.8028399641984054E-2</v>
      </c>
      <c r="AO63" s="9">
        <f t="shared" si="17"/>
        <v>3.8028399641984054E-2</v>
      </c>
      <c r="AP63" s="9">
        <f t="shared" si="17"/>
        <v>3.8028399641984054E-2</v>
      </c>
      <c r="AQ63" s="9">
        <f t="shared" si="17"/>
        <v>3.8028399641984054E-2</v>
      </c>
      <c r="AR63" s="9">
        <f t="shared" si="17"/>
        <v>1.944404960800199</v>
      </c>
      <c r="AS63" s="9">
        <f t="shared" si="17"/>
        <v>0</v>
      </c>
      <c r="AT63" s="9">
        <f t="shared" si="17"/>
        <v>0</v>
      </c>
      <c r="AU63" s="9">
        <f t="shared" si="17"/>
        <v>0</v>
      </c>
      <c r="AV63" s="9">
        <f t="shared" si="17"/>
        <v>0</v>
      </c>
      <c r="AW63" s="9">
        <f t="shared" si="17"/>
        <v>0</v>
      </c>
      <c r="AX63" s="9">
        <f t="shared" si="17"/>
        <v>0</v>
      </c>
      <c r="AY63" s="9">
        <f t="shared" si="17"/>
        <v>0</v>
      </c>
      <c r="AZ63" s="9">
        <f t="shared" si="17"/>
        <v>0</v>
      </c>
      <c r="BA63" s="9">
        <f t="shared" si="17"/>
        <v>0</v>
      </c>
      <c r="BB63" s="9">
        <f t="shared" si="17"/>
        <v>0</v>
      </c>
      <c r="BC63" s="9">
        <f t="shared" si="17"/>
        <v>0</v>
      </c>
      <c r="BD63" s="9">
        <f t="shared" si="17"/>
        <v>0</v>
      </c>
      <c r="BE63" s="9">
        <f t="shared" si="17"/>
        <v>0</v>
      </c>
      <c r="BF63" s="9">
        <f t="shared" si="17"/>
        <v>0</v>
      </c>
      <c r="BG63" s="9">
        <f t="shared" si="17"/>
        <v>0</v>
      </c>
      <c r="BH63" s="9">
        <f t="shared" si="17"/>
        <v>0</v>
      </c>
      <c r="BI63" s="9">
        <f t="shared" si="17"/>
        <v>0</v>
      </c>
      <c r="BJ63" s="9">
        <f t="shared" si="17"/>
        <v>0</v>
      </c>
      <c r="BK63" s="9">
        <f t="shared" si="17"/>
        <v>0</v>
      </c>
      <c r="BL63" s="9">
        <f t="shared" si="17"/>
        <v>0</v>
      </c>
      <c r="BM63" s="9">
        <f t="shared" si="17"/>
        <v>0</v>
      </c>
      <c r="BN63" s="9">
        <f t="shared" si="17"/>
        <v>0</v>
      </c>
      <c r="BO63" s="9">
        <f t="shared" si="17"/>
        <v>0</v>
      </c>
      <c r="BP63" s="9">
        <f t="shared" si="17"/>
        <v>0</v>
      </c>
      <c r="BQ63" s="9">
        <f t="shared" si="17"/>
        <v>0</v>
      </c>
      <c r="BR63" s="9"/>
    </row>
    <row r="64" spans="1:70" x14ac:dyDescent="0.25">
      <c r="A64" s="25">
        <f t="shared" si="6"/>
        <v>36</v>
      </c>
      <c r="B64" s="29">
        <f>'Amort Alloc'!Q56</f>
        <v>3.5307086324507408E-2</v>
      </c>
      <c r="C64" s="30"/>
      <c r="D64" s="27">
        <f t="shared" si="3"/>
        <v>1.9588019165900681</v>
      </c>
      <c r="E64" s="13">
        <f t="shared" si="4"/>
        <v>3.9465941015456668E-2</v>
      </c>
      <c r="F64" s="14">
        <f>'Rates Extrap'!K48</f>
        <v>2.0147999999999989E-2</v>
      </c>
      <c r="G64" s="28">
        <v>1</v>
      </c>
      <c r="H64" s="13">
        <f t="shared" si="5"/>
        <v>1.9588019165900648</v>
      </c>
      <c r="I64" s="9"/>
      <c r="J64" s="9">
        <f t="shared" si="18"/>
        <v>3.9465941015456668E-2</v>
      </c>
      <c r="K64" s="9">
        <f t="shared" si="18"/>
        <v>3.9465941015456668E-2</v>
      </c>
      <c r="L64" s="9">
        <f t="shared" si="18"/>
        <v>3.9465941015456668E-2</v>
      </c>
      <c r="M64" s="9">
        <f t="shared" si="18"/>
        <v>3.9465941015456668E-2</v>
      </c>
      <c r="N64" s="9">
        <f t="shared" si="18"/>
        <v>3.9465941015456668E-2</v>
      </c>
      <c r="O64" s="9">
        <f t="shared" si="18"/>
        <v>3.9465941015456668E-2</v>
      </c>
      <c r="P64" s="9">
        <f t="shared" si="18"/>
        <v>3.9465941015456668E-2</v>
      </c>
      <c r="Q64" s="9">
        <f t="shared" si="18"/>
        <v>3.9465941015456668E-2</v>
      </c>
      <c r="R64" s="9">
        <f t="shared" si="18"/>
        <v>3.9465941015456668E-2</v>
      </c>
      <c r="S64" s="9">
        <f t="shared" si="18"/>
        <v>3.9465941015456668E-2</v>
      </c>
      <c r="T64" s="9">
        <f t="shared" si="18"/>
        <v>3.9465941015456668E-2</v>
      </c>
      <c r="U64" s="9">
        <f t="shared" si="18"/>
        <v>3.9465941015456668E-2</v>
      </c>
      <c r="V64" s="9">
        <f t="shared" si="18"/>
        <v>3.9465941015456668E-2</v>
      </c>
      <c r="W64" s="9">
        <f t="shared" si="18"/>
        <v>3.9465941015456668E-2</v>
      </c>
      <c r="X64" s="9">
        <f t="shared" si="18"/>
        <v>3.9465941015456668E-2</v>
      </c>
      <c r="Y64" s="9">
        <f t="shared" si="18"/>
        <v>3.9465941015456668E-2</v>
      </c>
      <c r="Z64" s="9">
        <f t="shared" si="17"/>
        <v>3.9465941015456668E-2</v>
      </c>
      <c r="AA64" s="9">
        <f t="shared" si="17"/>
        <v>3.9465941015456668E-2</v>
      </c>
      <c r="AB64" s="9">
        <f t="shared" si="17"/>
        <v>3.9465941015456668E-2</v>
      </c>
      <c r="AC64" s="9">
        <f t="shared" si="17"/>
        <v>3.9465941015456668E-2</v>
      </c>
      <c r="AD64" s="9">
        <f t="shared" si="17"/>
        <v>3.9465941015456668E-2</v>
      </c>
      <c r="AE64" s="9">
        <f t="shared" si="17"/>
        <v>3.9465941015456668E-2</v>
      </c>
      <c r="AF64" s="9">
        <f t="shared" si="17"/>
        <v>3.9465941015456668E-2</v>
      </c>
      <c r="AG64" s="9">
        <f t="shared" si="17"/>
        <v>3.9465941015456668E-2</v>
      </c>
      <c r="AH64" s="9">
        <f t="shared" si="17"/>
        <v>3.9465941015456668E-2</v>
      </c>
      <c r="AI64" s="9">
        <f t="shared" si="17"/>
        <v>3.9465941015456668E-2</v>
      </c>
      <c r="AJ64" s="9">
        <f t="shared" si="17"/>
        <v>3.9465941015456668E-2</v>
      </c>
      <c r="AK64" s="9">
        <f t="shared" si="17"/>
        <v>3.9465941015456668E-2</v>
      </c>
      <c r="AL64" s="9">
        <f t="shared" si="17"/>
        <v>3.9465941015456668E-2</v>
      </c>
      <c r="AM64" s="9">
        <f t="shared" si="17"/>
        <v>3.9465941015456668E-2</v>
      </c>
      <c r="AN64" s="9">
        <f t="shared" si="17"/>
        <v>3.9465941015456668E-2</v>
      </c>
      <c r="AO64" s="9">
        <f t="shared" si="17"/>
        <v>3.9465941015456668E-2</v>
      </c>
      <c r="AP64" s="9">
        <f t="shared" si="17"/>
        <v>3.9465941015456668E-2</v>
      </c>
      <c r="AQ64" s="9">
        <f t="shared" si="17"/>
        <v>3.9465941015456668E-2</v>
      </c>
      <c r="AR64" s="9">
        <f t="shared" si="17"/>
        <v>3.9465941015456668E-2</v>
      </c>
      <c r="AS64" s="9">
        <f t="shared" si="17"/>
        <v>1.9982678576055248</v>
      </c>
      <c r="AT64" s="9">
        <f t="shared" si="17"/>
        <v>0</v>
      </c>
      <c r="AU64" s="9">
        <f t="shared" si="17"/>
        <v>0</v>
      </c>
      <c r="AV64" s="9">
        <f t="shared" si="17"/>
        <v>0</v>
      </c>
      <c r="AW64" s="9">
        <f t="shared" si="17"/>
        <v>0</v>
      </c>
      <c r="AX64" s="9">
        <f t="shared" si="17"/>
        <v>0</v>
      </c>
      <c r="AY64" s="9">
        <f t="shared" si="17"/>
        <v>0</v>
      </c>
      <c r="AZ64" s="9">
        <f t="shared" si="17"/>
        <v>0</v>
      </c>
      <c r="BA64" s="9">
        <f t="shared" si="17"/>
        <v>0</v>
      </c>
      <c r="BB64" s="9">
        <f t="shared" si="17"/>
        <v>0</v>
      </c>
      <c r="BC64" s="9">
        <f t="shared" si="17"/>
        <v>0</v>
      </c>
      <c r="BD64" s="9">
        <f t="shared" si="17"/>
        <v>0</v>
      </c>
      <c r="BE64" s="9">
        <f t="shared" si="17"/>
        <v>0</v>
      </c>
      <c r="BF64" s="9">
        <f t="shared" si="17"/>
        <v>0</v>
      </c>
      <c r="BG64" s="9">
        <f t="shared" si="17"/>
        <v>0</v>
      </c>
      <c r="BH64" s="9">
        <f t="shared" si="17"/>
        <v>0</v>
      </c>
      <c r="BI64" s="9">
        <f t="shared" si="17"/>
        <v>0</v>
      </c>
      <c r="BJ64" s="9">
        <f t="shared" si="17"/>
        <v>0</v>
      </c>
      <c r="BK64" s="9">
        <f t="shared" si="17"/>
        <v>0</v>
      </c>
      <c r="BL64" s="9">
        <f t="shared" si="17"/>
        <v>0</v>
      </c>
      <c r="BM64" s="9">
        <f t="shared" si="17"/>
        <v>0</v>
      </c>
      <c r="BN64" s="9">
        <f t="shared" si="17"/>
        <v>0</v>
      </c>
      <c r="BO64" s="9">
        <f t="shared" si="17"/>
        <v>0</v>
      </c>
      <c r="BP64" s="9">
        <f t="shared" si="17"/>
        <v>0</v>
      </c>
      <c r="BQ64" s="9">
        <f t="shared" si="17"/>
        <v>0</v>
      </c>
      <c r="BR64" s="9"/>
    </row>
    <row r="65" spans="1:70" x14ac:dyDescent="0.25">
      <c r="A65" s="25">
        <f t="shared" si="6"/>
        <v>37</v>
      </c>
      <c r="B65" s="29">
        <f>'Amort Alloc'!Q57</f>
        <v>3.6278031198431301E-2</v>
      </c>
      <c r="C65" s="30"/>
      <c r="D65" s="27">
        <f t="shared" si="3"/>
        <v>2.0126689692962914</v>
      </c>
      <c r="E65" s="13">
        <f t="shared" si="4"/>
        <v>4.0953788187240908E-2</v>
      </c>
      <c r="F65" s="14">
        <f>'Rates Extrap'!K49</f>
        <v>2.0347999999999988E-2</v>
      </c>
      <c r="G65" s="28">
        <v>1</v>
      </c>
      <c r="H65" s="13">
        <f t="shared" si="5"/>
        <v>2.0126689692962891</v>
      </c>
      <c r="I65" s="9"/>
      <c r="J65" s="9">
        <f t="shared" si="18"/>
        <v>4.0953788187240908E-2</v>
      </c>
      <c r="K65" s="9">
        <f t="shared" si="18"/>
        <v>4.0953788187240908E-2</v>
      </c>
      <c r="L65" s="9">
        <f t="shared" si="18"/>
        <v>4.0953788187240908E-2</v>
      </c>
      <c r="M65" s="9">
        <f t="shared" si="18"/>
        <v>4.0953788187240908E-2</v>
      </c>
      <c r="N65" s="9">
        <f t="shared" si="18"/>
        <v>4.0953788187240908E-2</v>
      </c>
      <c r="O65" s="9">
        <f t="shared" si="18"/>
        <v>4.0953788187240908E-2</v>
      </c>
      <c r="P65" s="9">
        <f t="shared" si="18"/>
        <v>4.0953788187240908E-2</v>
      </c>
      <c r="Q65" s="9">
        <f t="shared" si="18"/>
        <v>4.0953788187240908E-2</v>
      </c>
      <c r="R65" s="9">
        <f t="shared" si="18"/>
        <v>4.0953788187240908E-2</v>
      </c>
      <c r="S65" s="9">
        <f t="shared" si="18"/>
        <v>4.0953788187240908E-2</v>
      </c>
      <c r="T65" s="9">
        <f t="shared" si="18"/>
        <v>4.0953788187240908E-2</v>
      </c>
      <c r="U65" s="9">
        <f t="shared" si="18"/>
        <v>4.0953788187240908E-2</v>
      </c>
      <c r="V65" s="9">
        <f t="shared" si="18"/>
        <v>4.0953788187240908E-2</v>
      </c>
      <c r="W65" s="9">
        <f t="shared" si="18"/>
        <v>4.0953788187240908E-2</v>
      </c>
      <c r="X65" s="9">
        <f t="shared" si="18"/>
        <v>4.0953788187240908E-2</v>
      </c>
      <c r="Y65" s="9">
        <f t="shared" si="18"/>
        <v>4.0953788187240908E-2</v>
      </c>
      <c r="Z65" s="9">
        <f t="shared" si="17"/>
        <v>4.0953788187240908E-2</v>
      </c>
      <c r="AA65" s="9">
        <f t="shared" si="17"/>
        <v>4.0953788187240908E-2</v>
      </c>
      <c r="AB65" s="9">
        <f t="shared" si="17"/>
        <v>4.0953788187240908E-2</v>
      </c>
      <c r="AC65" s="9">
        <f t="shared" si="17"/>
        <v>4.0953788187240908E-2</v>
      </c>
      <c r="AD65" s="9">
        <f t="shared" si="17"/>
        <v>4.0953788187240908E-2</v>
      </c>
      <c r="AE65" s="9">
        <f t="shared" si="17"/>
        <v>4.0953788187240908E-2</v>
      </c>
      <c r="AF65" s="9">
        <f t="shared" si="17"/>
        <v>4.0953788187240908E-2</v>
      </c>
      <c r="AG65" s="9">
        <f t="shared" si="17"/>
        <v>4.0953788187240908E-2</v>
      </c>
      <c r="AH65" s="9">
        <f t="shared" si="17"/>
        <v>4.0953788187240908E-2</v>
      </c>
      <c r="AI65" s="9">
        <f t="shared" si="17"/>
        <v>4.0953788187240908E-2</v>
      </c>
      <c r="AJ65" s="9">
        <f t="shared" si="17"/>
        <v>4.0953788187240908E-2</v>
      </c>
      <c r="AK65" s="9">
        <f t="shared" si="17"/>
        <v>4.0953788187240908E-2</v>
      </c>
      <c r="AL65" s="9">
        <f t="shared" si="17"/>
        <v>4.0953788187240908E-2</v>
      </c>
      <c r="AM65" s="9">
        <f t="shared" si="17"/>
        <v>4.0953788187240908E-2</v>
      </c>
      <c r="AN65" s="9">
        <f t="shared" si="17"/>
        <v>4.0953788187240908E-2</v>
      </c>
      <c r="AO65" s="9">
        <f t="shared" si="17"/>
        <v>4.0953788187240908E-2</v>
      </c>
      <c r="AP65" s="9">
        <f t="shared" si="17"/>
        <v>4.0953788187240908E-2</v>
      </c>
      <c r="AQ65" s="9">
        <f t="shared" si="17"/>
        <v>4.0953788187240908E-2</v>
      </c>
      <c r="AR65" s="9">
        <f t="shared" si="17"/>
        <v>4.0953788187240908E-2</v>
      </c>
      <c r="AS65" s="9">
        <f t="shared" si="17"/>
        <v>4.0953788187240908E-2</v>
      </c>
      <c r="AT65" s="9">
        <f t="shared" si="17"/>
        <v>2.0536227574835322</v>
      </c>
      <c r="AU65" s="9">
        <f t="shared" si="17"/>
        <v>0</v>
      </c>
      <c r="AV65" s="9">
        <f t="shared" si="17"/>
        <v>0</v>
      </c>
      <c r="AW65" s="9">
        <f t="shared" si="17"/>
        <v>0</v>
      </c>
      <c r="AX65" s="9">
        <f t="shared" si="17"/>
        <v>0</v>
      </c>
      <c r="AY65" s="9">
        <f t="shared" si="17"/>
        <v>0</v>
      </c>
      <c r="AZ65" s="9">
        <f t="shared" si="17"/>
        <v>0</v>
      </c>
      <c r="BA65" s="9">
        <f t="shared" si="17"/>
        <v>0</v>
      </c>
      <c r="BB65" s="9">
        <f t="shared" si="17"/>
        <v>0</v>
      </c>
      <c r="BC65" s="9">
        <f t="shared" si="17"/>
        <v>0</v>
      </c>
      <c r="BD65" s="9">
        <f t="shared" si="17"/>
        <v>0</v>
      </c>
      <c r="BE65" s="9">
        <f t="shared" si="17"/>
        <v>0</v>
      </c>
      <c r="BF65" s="9">
        <f t="shared" si="17"/>
        <v>0</v>
      </c>
      <c r="BG65" s="9">
        <f t="shared" si="17"/>
        <v>0</v>
      </c>
      <c r="BH65" s="9">
        <f t="shared" ref="BH65:BQ65" si="19">IF($A65&gt;=BH$27,$E65,0)+IF($A65=BH$27,$D65,0)</f>
        <v>0</v>
      </c>
      <c r="BI65" s="9">
        <f t="shared" si="19"/>
        <v>0</v>
      </c>
      <c r="BJ65" s="9">
        <f t="shared" si="19"/>
        <v>0</v>
      </c>
      <c r="BK65" s="9">
        <f t="shared" si="19"/>
        <v>0</v>
      </c>
      <c r="BL65" s="9">
        <f t="shared" si="19"/>
        <v>0</v>
      </c>
      <c r="BM65" s="9">
        <f t="shared" si="19"/>
        <v>0</v>
      </c>
      <c r="BN65" s="9">
        <f t="shared" si="19"/>
        <v>0</v>
      </c>
      <c r="BO65" s="9">
        <f t="shared" si="19"/>
        <v>0</v>
      </c>
      <c r="BP65" s="9">
        <f t="shared" si="19"/>
        <v>0</v>
      </c>
      <c r="BQ65" s="9">
        <f t="shared" si="19"/>
        <v>0</v>
      </c>
      <c r="BR65" s="9"/>
    </row>
    <row r="66" spans="1:70" x14ac:dyDescent="0.25">
      <c r="A66" s="25">
        <f t="shared" si="6"/>
        <v>38</v>
      </c>
      <c r="B66" s="29">
        <f>'Amort Alloc'!Q58</f>
        <v>3.727567705638813E-2</v>
      </c>
      <c r="C66" s="30"/>
      <c r="D66" s="27">
        <f t="shared" si="3"/>
        <v>2.0680173659519379</v>
      </c>
      <c r="E66" s="13">
        <f t="shared" si="4"/>
        <v>4.2493620835580392E-2</v>
      </c>
      <c r="F66" s="14">
        <f>'Rates Extrap'!K50</f>
        <v>2.0547999999999986E-2</v>
      </c>
      <c r="G66" s="28">
        <v>1</v>
      </c>
      <c r="H66" s="13">
        <f t="shared" si="5"/>
        <v>2.0680173659519365</v>
      </c>
      <c r="I66" s="9"/>
      <c r="J66" s="9">
        <f t="shared" si="18"/>
        <v>4.2493620835580392E-2</v>
      </c>
      <c r="K66" s="9">
        <f t="shared" si="18"/>
        <v>4.2493620835580392E-2</v>
      </c>
      <c r="L66" s="9">
        <f t="shared" si="18"/>
        <v>4.2493620835580392E-2</v>
      </c>
      <c r="M66" s="9">
        <f t="shared" si="18"/>
        <v>4.2493620835580392E-2</v>
      </c>
      <c r="N66" s="9">
        <f t="shared" si="18"/>
        <v>4.2493620835580392E-2</v>
      </c>
      <c r="O66" s="9">
        <f t="shared" si="18"/>
        <v>4.2493620835580392E-2</v>
      </c>
      <c r="P66" s="9">
        <f t="shared" si="18"/>
        <v>4.2493620835580392E-2</v>
      </c>
      <c r="Q66" s="9">
        <f t="shared" si="18"/>
        <v>4.2493620835580392E-2</v>
      </c>
      <c r="R66" s="9">
        <f t="shared" si="18"/>
        <v>4.2493620835580392E-2</v>
      </c>
      <c r="S66" s="9">
        <f t="shared" si="18"/>
        <v>4.2493620835580392E-2</v>
      </c>
      <c r="T66" s="9">
        <f t="shared" si="18"/>
        <v>4.2493620835580392E-2</v>
      </c>
      <c r="U66" s="9">
        <f t="shared" si="18"/>
        <v>4.2493620835580392E-2</v>
      </c>
      <c r="V66" s="9">
        <f t="shared" si="18"/>
        <v>4.2493620835580392E-2</v>
      </c>
      <c r="W66" s="9">
        <f t="shared" si="18"/>
        <v>4.2493620835580392E-2</v>
      </c>
      <c r="X66" s="9">
        <f t="shared" si="18"/>
        <v>4.2493620835580392E-2</v>
      </c>
      <c r="Y66" s="9">
        <f t="shared" si="18"/>
        <v>4.2493620835580392E-2</v>
      </c>
      <c r="Z66" s="9">
        <f t="shared" ref="Z66:BQ71" si="20">IF($A66&gt;=Z$27,$E66,0)+IF($A66=Z$27,$D66,0)</f>
        <v>4.2493620835580392E-2</v>
      </c>
      <c r="AA66" s="9">
        <f t="shared" si="20"/>
        <v>4.2493620835580392E-2</v>
      </c>
      <c r="AB66" s="9">
        <f t="shared" si="20"/>
        <v>4.2493620835580392E-2</v>
      </c>
      <c r="AC66" s="9">
        <f t="shared" si="20"/>
        <v>4.2493620835580392E-2</v>
      </c>
      <c r="AD66" s="9">
        <f t="shared" si="20"/>
        <v>4.2493620835580392E-2</v>
      </c>
      <c r="AE66" s="9">
        <f t="shared" si="20"/>
        <v>4.2493620835580392E-2</v>
      </c>
      <c r="AF66" s="9">
        <f t="shared" si="20"/>
        <v>4.2493620835580392E-2</v>
      </c>
      <c r="AG66" s="9">
        <f t="shared" si="20"/>
        <v>4.2493620835580392E-2</v>
      </c>
      <c r="AH66" s="9">
        <f t="shared" si="20"/>
        <v>4.2493620835580392E-2</v>
      </c>
      <c r="AI66" s="9">
        <f t="shared" si="20"/>
        <v>4.2493620835580392E-2</v>
      </c>
      <c r="AJ66" s="9">
        <f t="shared" si="20"/>
        <v>4.2493620835580392E-2</v>
      </c>
      <c r="AK66" s="9">
        <f t="shared" si="20"/>
        <v>4.2493620835580392E-2</v>
      </c>
      <c r="AL66" s="9">
        <f t="shared" si="20"/>
        <v>4.2493620835580392E-2</v>
      </c>
      <c r="AM66" s="9">
        <f t="shared" si="20"/>
        <v>4.2493620835580392E-2</v>
      </c>
      <c r="AN66" s="9">
        <f t="shared" si="20"/>
        <v>4.2493620835580392E-2</v>
      </c>
      <c r="AO66" s="9">
        <f t="shared" si="20"/>
        <v>4.2493620835580392E-2</v>
      </c>
      <c r="AP66" s="9">
        <f t="shared" si="20"/>
        <v>4.2493620835580392E-2</v>
      </c>
      <c r="AQ66" s="9">
        <f t="shared" si="20"/>
        <v>4.2493620835580392E-2</v>
      </c>
      <c r="AR66" s="9">
        <f t="shared" si="20"/>
        <v>4.2493620835580392E-2</v>
      </c>
      <c r="AS66" s="9">
        <f t="shared" si="20"/>
        <v>4.2493620835580392E-2</v>
      </c>
      <c r="AT66" s="9">
        <f t="shared" si="20"/>
        <v>4.2493620835580392E-2</v>
      </c>
      <c r="AU66" s="9">
        <f t="shared" si="20"/>
        <v>2.110510986787518</v>
      </c>
      <c r="AV66" s="9">
        <f t="shared" si="20"/>
        <v>0</v>
      </c>
      <c r="AW66" s="9">
        <f t="shared" si="20"/>
        <v>0</v>
      </c>
      <c r="AX66" s="9">
        <f t="shared" si="20"/>
        <v>0</v>
      </c>
      <c r="AY66" s="9">
        <f t="shared" si="20"/>
        <v>0</v>
      </c>
      <c r="AZ66" s="9">
        <f t="shared" si="20"/>
        <v>0</v>
      </c>
      <c r="BA66" s="9">
        <f t="shared" si="20"/>
        <v>0</v>
      </c>
      <c r="BB66" s="9">
        <f t="shared" si="20"/>
        <v>0</v>
      </c>
      <c r="BC66" s="9">
        <f t="shared" si="20"/>
        <v>0</v>
      </c>
      <c r="BD66" s="9">
        <f t="shared" si="20"/>
        <v>0</v>
      </c>
      <c r="BE66" s="9">
        <f t="shared" si="20"/>
        <v>0</v>
      </c>
      <c r="BF66" s="9">
        <f t="shared" si="20"/>
        <v>0</v>
      </c>
      <c r="BG66" s="9">
        <f t="shared" si="20"/>
        <v>0</v>
      </c>
      <c r="BH66" s="9">
        <f t="shared" si="20"/>
        <v>0</v>
      </c>
      <c r="BI66" s="9">
        <f t="shared" si="20"/>
        <v>0</v>
      </c>
      <c r="BJ66" s="9">
        <f t="shared" si="20"/>
        <v>0</v>
      </c>
      <c r="BK66" s="9">
        <f t="shared" si="20"/>
        <v>0</v>
      </c>
      <c r="BL66" s="9">
        <f t="shared" si="20"/>
        <v>0</v>
      </c>
      <c r="BM66" s="9">
        <f t="shared" si="20"/>
        <v>0</v>
      </c>
      <c r="BN66" s="9">
        <f t="shared" si="20"/>
        <v>0</v>
      </c>
      <c r="BO66" s="9">
        <f t="shared" si="20"/>
        <v>0</v>
      </c>
      <c r="BP66" s="9">
        <f t="shared" si="20"/>
        <v>0</v>
      </c>
      <c r="BQ66" s="9">
        <f t="shared" si="20"/>
        <v>0</v>
      </c>
      <c r="BR66" s="9"/>
    </row>
    <row r="67" spans="1:70" x14ac:dyDescent="0.25">
      <c r="A67" s="25">
        <f t="shared" si="6"/>
        <v>39</v>
      </c>
      <c r="B67" s="29">
        <f>'Amort Alloc'!Q59</f>
        <v>3.8300758175438848E-2</v>
      </c>
      <c r="C67" s="30"/>
      <c r="D67" s="27">
        <f t="shared" si="3"/>
        <v>2.1248878435156184</v>
      </c>
      <c r="E67" s="13">
        <f t="shared" si="4"/>
        <v>4.4087172977262022E-2</v>
      </c>
      <c r="F67" s="14">
        <f>'Rates Extrap'!K51</f>
        <v>2.0747999999999985E-2</v>
      </c>
      <c r="G67" s="28">
        <v>1</v>
      </c>
      <c r="H67" s="13">
        <f t="shared" si="5"/>
        <v>2.1248878435156175</v>
      </c>
      <c r="I67" s="9"/>
      <c r="J67" s="9">
        <f t="shared" si="18"/>
        <v>4.4087172977262022E-2</v>
      </c>
      <c r="K67" s="9">
        <f t="shared" si="18"/>
        <v>4.4087172977262022E-2</v>
      </c>
      <c r="L67" s="9">
        <f t="shared" si="18"/>
        <v>4.4087172977262022E-2</v>
      </c>
      <c r="M67" s="9">
        <f t="shared" si="18"/>
        <v>4.4087172977262022E-2</v>
      </c>
      <c r="N67" s="9">
        <f t="shared" si="18"/>
        <v>4.4087172977262022E-2</v>
      </c>
      <c r="O67" s="9">
        <f t="shared" si="18"/>
        <v>4.4087172977262022E-2</v>
      </c>
      <c r="P67" s="9">
        <f t="shared" si="18"/>
        <v>4.4087172977262022E-2</v>
      </c>
      <c r="Q67" s="9">
        <f t="shared" si="18"/>
        <v>4.4087172977262022E-2</v>
      </c>
      <c r="R67" s="9">
        <f t="shared" si="18"/>
        <v>4.4087172977262022E-2</v>
      </c>
      <c r="S67" s="9">
        <f t="shared" si="18"/>
        <v>4.4087172977262022E-2</v>
      </c>
      <c r="T67" s="9">
        <f t="shared" si="18"/>
        <v>4.4087172977262022E-2</v>
      </c>
      <c r="U67" s="9">
        <f t="shared" si="18"/>
        <v>4.4087172977262022E-2</v>
      </c>
      <c r="V67" s="9">
        <f t="shared" si="18"/>
        <v>4.4087172977262022E-2</v>
      </c>
      <c r="W67" s="9">
        <f t="shared" si="18"/>
        <v>4.4087172977262022E-2</v>
      </c>
      <c r="X67" s="9">
        <f t="shared" si="18"/>
        <v>4.4087172977262022E-2</v>
      </c>
      <c r="Y67" s="9">
        <f t="shared" si="18"/>
        <v>4.4087172977262022E-2</v>
      </c>
      <c r="Z67" s="9">
        <f t="shared" si="20"/>
        <v>4.4087172977262022E-2</v>
      </c>
      <c r="AA67" s="9">
        <f t="shared" si="20"/>
        <v>4.4087172977262022E-2</v>
      </c>
      <c r="AB67" s="9">
        <f t="shared" si="20"/>
        <v>4.4087172977262022E-2</v>
      </c>
      <c r="AC67" s="9">
        <f t="shared" si="20"/>
        <v>4.4087172977262022E-2</v>
      </c>
      <c r="AD67" s="9">
        <f t="shared" si="20"/>
        <v>4.4087172977262022E-2</v>
      </c>
      <c r="AE67" s="9">
        <f t="shared" si="20"/>
        <v>4.4087172977262022E-2</v>
      </c>
      <c r="AF67" s="9">
        <f t="shared" si="20"/>
        <v>4.4087172977262022E-2</v>
      </c>
      <c r="AG67" s="9">
        <f t="shared" si="20"/>
        <v>4.4087172977262022E-2</v>
      </c>
      <c r="AH67" s="9">
        <f t="shared" si="20"/>
        <v>4.4087172977262022E-2</v>
      </c>
      <c r="AI67" s="9">
        <f t="shared" si="20"/>
        <v>4.4087172977262022E-2</v>
      </c>
      <c r="AJ67" s="9">
        <f t="shared" si="20"/>
        <v>4.4087172977262022E-2</v>
      </c>
      <c r="AK67" s="9">
        <f t="shared" si="20"/>
        <v>4.4087172977262022E-2</v>
      </c>
      <c r="AL67" s="9">
        <f t="shared" si="20"/>
        <v>4.4087172977262022E-2</v>
      </c>
      <c r="AM67" s="9">
        <f t="shared" si="20"/>
        <v>4.4087172977262022E-2</v>
      </c>
      <c r="AN67" s="9">
        <f t="shared" si="20"/>
        <v>4.4087172977262022E-2</v>
      </c>
      <c r="AO67" s="9">
        <f t="shared" si="20"/>
        <v>4.4087172977262022E-2</v>
      </c>
      <c r="AP67" s="9">
        <f t="shared" si="20"/>
        <v>4.4087172977262022E-2</v>
      </c>
      <c r="AQ67" s="9">
        <f t="shared" si="20"/>
        <v>4.4087172977262022E-2</v>
      </c>
      <c r="AR67" s="9">
        <f t="shared" si="20"/>
        <v>4.4087172977262022E-2</v>
      </c>
      <c r="AS67" s="9">
        <f t="shared" si="20"/>
        <v>4.4087172977262022E-2</v>
      </c>
      <c r="AT67" s="9">
        <f t="shared" si="20"/>
        <v>4.4087172977262022E-2</v>
      </c>
      <c r="AU67" s="9">
        <f t="shared" si="20"/>
        <v>4.4087172977262022E-2</v>
      </c>
      <c r="AV67" s="9">
        <f t="shared" si="20"/>
        <v>2.1689750164928805</v>
      </c>
      <c r="AW67" s="9">
        <f t="shared" si="20"/>
        <v>0</v>
      </c>
      <c r="AX67" s="9">
        <f t="shared" si="20"/>
        <v>0</v>
      </c>
      <c r="AY67" s="9">
        <f t="shared" si="20"/>
        <v>0</v>
      </c>
      <c r="AZ67" s="9">
        <f t="shared" si="20"/>
        <v>0</v>
      </c>
      <c r="BA67" s="9">
        <f t="shared" si="20"/>
        <v>0</v>
      </c>
      <c r="BB67" s="9">
        <f t="shared" si="20"/>
        <v>0</v>
      </c>
      <c r="BC67" s="9">
        <f t="shared" si="20"/>
        <v>0</v>
      </c>
      <c r="BD67" s="9">
        <f t="shared" si="20"/>
        <v>0</v>
      </c>
      <c r="BE67" s="9">
        <f t="shared" si="20"/>
        <v>0</v>
      </c>
      <c r="BF67" s="9">
        <f t="shared" si="20"/>
        <v>0</v>
      </c>
      <c r="BG67" s="9">
        <f t="shared" si="20"/>
        <v>0</v>
      </c>
      <c r="BH67" s="9">
        <f t="shared" si="20"/>
        <v>0</v>
      </c>
      <c r="BI67" s="9">
        <f t="shared" si="20"/>
        <v>0</v>
      </c>
      <c r="BJ67" s="9">
        <f t="shared" si="20"/>
        <v>0</v>
      </c>
      <c r="BK67" s="9">
        <f t="shared" si="20"/>
        <v>0</v>
      </c>
      <c r="BL67" s="9">
        <f t="shared" si="20"/>
        <v>0</v>
      </c>
      <c r="BM67" s="9">
        <f t="shared" si="20"/>
        <v>0</v>
      </c>
      <c r="BN67" s="9">
        <f t="shared" si="20"/>
        <v>0</v>
      </c>
      <c r="BO67" s="9">
        <f t="shared" si="20"/>
        <v>0</v>
      </c>
      <c r="BP67" s="9">
        <f t="shared" si="20"/>
        <v>0</v>
      </c>
      <c r="BQ67" s="9">
        <f t="shared" si="20"/>
        <v>0</v>
      </c>
      <c r="BR67" s="9"/>
    </row>
    <row r="68" spans="1:70" x14ac:dyDescent="0.25">
      <c r="A68" s="25">
        <f t="shared" si="6"/>
        <v>40</v>
      </c>
      <c r="B68" s="29">
        <f>'Amort Alloc'!Q60</f>
        <v>3.9354029025263311E-2</v>
      </c>
      <c r="C68" s="30"/>
      <c r="D68" s="27">
        <f t="shared" si="3"/>
        <v>2.1833222592122921</v>
      </c>
      <c r="E68" s="13">
        <f t="shared" si="4"/>
        <v>4.5736234685979059E-2</v>
      </c>
      <c r="F68" s="14">
        <f>'Rates Extrap'!K52</f>
        <v>2.0947999999999984E-2</v>
      </c>
      <c r="G68" s="28">
        <v>1</v>
      </c>
      <c r="H68" s="13">
        <f t="shared" si="5"/>
        <v>2.1833222592122929</v>
      </c>
      <c r="I68" s="9"/>
      <c r="J68" s="9">
        <f t="shared" si="18"/>
        <v>4.5736234685979059E-2</v>
      </c>
      <c r="K68" s="9">
        <f t="shared" si="18"/>
        <v>4.5736234685979059E-2</v>
      </c>
      <c r="L68" s="9">
        <f t="shared" si="18"/>
        <v>4.5736234685979059E-2</v>
      </c>
      <c r="M68" s="9">
        <f t="shared" si="18"/>
        <v>4.5736234685979059E-2</v>
      </c>
      <c r="N68" s="9">
        <f t="shared" si="18"/>
        <v>4.5736234685979059E-2</v>
      </c>
      <c r="O68" s="9">
        <f t="shared" si="18"/>
        <v>4.5736234685979059E-2</v>
      </c>
      <c r="P68" s="9">
        <f t="shared" si="18"/>
        <v>4.5736234685979059E-2</v>
      </c>
      <c r="Q68" s="9">
        <f t="shared" si="18"/>
        <v>4.5736234685979059E-2</v>
      </c>
      <c r="R68" s="9">
        <f t="shared" si="18"/>
        <v>4.5736234685979059E-2</v>
      </c>
      <c r="S68" s="9">
        <f t="shared" si="18"/>
        <v>4.5736234685979059E-2</v>
      </c>
      <c r="T68" s="9">
        <f t="shared" si="18"/>
        <v>4.5736234685979059E-2</v>
      </c>
      <c r="U68" s="9">
        <f t="shared" si="18"/>
        <v>4.5736234685979059E-2</v>
      </c>
      <c r="V68" s="9">
        <f t="shared" si="18"/>
        <v>4.5736234685979059E-2</v>
      </c>
      <c r="W68" s="9">
        <f t="shared" si="18"/>
        <v>4.5736234685979059E-2</v>
      </c>
      <c r="X68" s="9">
        <f t="shared" si="18"/>
        <v>4.5736234685979059E-2</v>
      </c>
      <c r="Y68" s="9">
        <f t="shared" si="18"/>
        <v>4.5736234685979059E-2</v>
      </c>
      <c r="Z68" s="9">
        <f t="shared" si="20"/>
        <v>4.5736234685979059E-2</v>
      </c>
      <c r="AA68" s="9">
        <f t="shared" si="20"/>
        <v>4.5736234685979059E-2</v>
      </c>
      <c r="AB68" s="9">
        <f t="shared" si="20"/>
        <v>4.5736234685979059E-2</v>
      </c>
      <c r="AC68" s="9">
        <f t="shared" si="20"/>
        <v>4.5736234685979059E-2</v>
      </c>
      <c r="AD68" s="9">
        <f t="shared" si="20"/>
        <v>4.5736234685979059E-2</v>
      </c>
      <c r="AE68" s="9">
        <f t="shared" si="20"/>
        <v>4.5736234685979059E-2</v>
      </c>
      <c r="AF68" s="9">
        <f t="shared" si="20"/>
        <v>4.5736234685979059E-2</v>
      </c>
      <c r="AG68" s="9">
        <f t="shared" si="20"/>
        <v>4.5736234685979059E-2</v>
      </c>
      <c r="AH68" s="9">
        <f t="shared" si="20"/>
        <v>4.5736234685979059E-2</v>
      </c>
      <c r="AI68" s="9">
        <f t="shared" si="20"/>
        <v>4.5736234685979059E-2</v>
      </c>
      <c r="AJ68" s="9">
        <f t="shared" si="20"/>
        <v>4.5736234685979059E-2</v>
      </c>
      <c r="AK68" s="9">
        <f t="shared" si="20"/>
        <v>4.5736234685979059E-2</v>
      </c>
      <c r="AL68" s="9">
        <f t="shared" si="20"/>
        <v>4.5736234685979059E-2</v>
      </c>
      <c r="AM68" s="9">
        <f t="shared" si="20"/>
        <v>4.5736234685979059E-2</v>
      </c>
      <c r="AN68" s="9">
        <f t="shared" si="20"/>
        <v>4.5736234685979059E-2</v>
      </c>
      <c r="AO68" s="9">
        <f t="shared" si="20"/>
        <v>4.5736234685979059E-2</v>
      </c>
      <c r="AP68" s="9">
        <f t="shared" si="20"/>
        <v>4.5736234685979059E-2</v>
      </c>
      <c r="AQ68" s="9">
        <f t="shared" si="20"/>
        <v>4.5736234685979059E-2</v>
      </c>
      <c r="AR68" s="9">
        <f t="shared" si="20"/>
        <v>4.5736234685979059E-2</v>
      </c>
      <c r="AS68" s="9">
        <f t="shared" si="20"/>
        <v>4.5736234685979059E-2</v>
      </c>
      <c r="AT68" s="9">
        <f t="shared" si="20"/>
        <v>4.5736234685979059E-2</v>
      </c>
      <c r="AU68" s="9">
        <f t="shared" si="20"/>
        <v>4.5736234685979059E-2</v>
      </c>
      <c r="AV68" s="9">
        <f t="shared" si="20"/>
        <v>4.5736234685979059E-2</v>
      </c>
      <c r="AW68" s="9">
        <f t="shared" si="20"/>
        <v>2.2290584938982709</v>
      </c>
      <c r="AX68" s="9">
        <f t="shared" si="20"/>
        <v>0</v>
      </c>
      <c r="AY68" s="9">
        <f t="shared" si="20"/>
        <v>0</v>
      </c>
      <c r="AZ68" s="9">
        <f t="shared" si="20"/>
        <v>0</v>
      </c>
      <c r="BA68" s="9">
        <f t="shared" si="20"/>
        <v>0</v>
      </c>
      <c r="BB68" s="9">
        <f t="shared" si="20"/>
        <v>0</v>
      </c>
      <c r="BC68" s="9">
        <f t="shared" si="20"/>
        <v>0</v>
      </c>
      <c r="BD68" s="9">
        <f t="shared" si="20"/>
        <v>0</v>
      </c>
      <c r="BE68" s="9">
        <f t="shared" si="20"/>
        <v>0</v>
      </c>
      <c r="BF68" s="9">
        <f t="shared" si="20"/>
        <v>0</v>
      </c>
      <c r="BG68" s="9">
        <f t="shared" si="20"/>
        <v>0</v>
      </c>
      <c r="BH68" s="9">
        <f t="shared" si="20"/>
        <v>0</v>
      </c>
      <c r="BI68" s="9">
        <f t="shared" si="20"/>
        <v>0</v>
      </c>
      <c r="BJ68" s="9">
        <f t="shared" si="20"/>
        <v>0</v>
      </c>
      <c r="BK68" s="9">
        <f t="shared" si="20"/>
        <v>0</v>
      </c>
      <c r="BL68" s="9">
        <f t="shared" si="20"/>
        <v>0</v>
      </c>
      <c r="BM68" s="9">
        <f t="shared" si="20"/>
        <v>0</v>
      </c>
      <c r="BN68" s="9">
        <f t="shared" si="20"/>
        <v>0</v>
      </c>
      <c r="BO68" s="9">
        <f t="shared" si="20"/>
        <v>0</v>
      </c>
      <c r="BP68" s="9">
        <f t="shared" si="20"/>
        <v>0</v>
      </c>
      <c r="BQ68" s="9">
        <f t="shared" si="20"/>
        <v>0</v>
      </c>
      <c r="BR68" s="9"/>
    </row>
    <row r="69" spans="1:70" x14ac:dyDescent="0.25">
      <c r="A69" s="25">
        <f t="shared" si="6"/>
        <v>41</v>
      </c>
      <c r="B69" s="29">
        <f>'Amort Alloc'!Q61</f>
        <v>4.0436264823458093E-2</v>
      </c>
      <c r="C69" s="30"/>
      <c r="D69" s="27">
        <f t="shared" si="3"/>
        <v>2.2433636213406323</v>
      </c>
      <c r="E69" s="13">
        <f t="shared" si="4"/>
        <v>4.7442653864111652E-2</v>
      </c>
      <c r="F69" s="14">
        <f>'Rates Extrap'!K53</f>
        <v>2.1147999999999983E-2</v>
      </c>
      <c r="G69" s="28">
        <v>1</v>
      </c>
      <c r="H69" s="13">
        <f t="shared" si="5"/>
        <v>2.2433636213406354</v>
      </c>
      <c r="I69" s="9"/>
      <c r="J69" s="9">
        <f t="shared" si="18"/>
        <v>4.7442653864111652E-2</v>
      </c>
      <c r="K69" s="9">
        <f t="shared" si="18"/>
        <v>4.7442653864111652E-2</v>
      </c>
      <c r="L69" s="9">
        <f t="shared" si="18"/>
        <v>4.7442653864111652E-2</v>
      </c>
      <c r="M69" s="9">
        <f t="shared" si="18"/>
        <v>4.7442653864111652E-2</v>
      </c>
      <c r="N69" s="9">
        <f t="shared" si="18"/>
        <v>4.7442653864111652E-2</v>
      </c>
      <c r="O69" s="9">
        <f t="shared" si="18"/>
        <v>4.7442653864111652E-2</v>
      </c>
      <c r="P69" s="9">
        <f t="shared" si="18"/>
        <v>4.7442653864111652E-2</v>
      </c>
      <c r="Q69" s="9">
        <f t="shared" si="18"/>
        <v>4.7442653864111652E-2</v>
      </c>
      <c r="R69" s="9">
        <f t="shared" si="18"/>
        <v>4.7442653864111652E-2</v>
      </c>
      <c r="S69" s="9">
        <f t="shared" si="18"/>
        <v>4.7442653864111652E-2</v>
      </c>
      <c r="T69" s="9">
        <f t="shared" si="18"/>
        <v>4.7442653864111652E-2</v>
      </c>
      <c r="U69" s="9">
        <f t="shared" si="18"/>
        <v>4.7442653864111652E-2</v>
      </c>
      <c r="V69" s="9">
        <f t="shared" si="18"/>
        <v>4.7442653864111652E-2</v>
      </c>
      <c r="W69" s="9">
        <f t="shared" si="18"/>
        <v>4.7442653864111652E-2</v>
      </c>
      <c r="X69" s="9">
        <f t="shared" si="18"/>
        <v>4.7442653864111652E-2</v>
      </c>
      <c r="Y69" s="9">
        <f t="shared" si="18"/>
        <v>4.7442653864111652E-2</v>
      </c>
      <c r="Z69" s="9">
        <f t="shared" si="20"/>
        <v>4.7442653864111652E-2</v>
      </c>
      <c r="AA69" s="9">
        <f t="shared" si="20"/>
        <v>4.7442653864111652E-2</v>
      </c>
      <c r="AB69" s="9">
        <f t="shared" si="20"/>
        <v>4.7442653864111652E-2</v>
      </c>
      <c r="AC69" s="9">
        <f t="shared" si="20"/>
        <v>4.7442653864111652E-2</v>
      </c>
      <c r="AD69" s="9">
        <f t="shared" si="20"/>
        <v>4.7442653864111652E-2</v>
      </c>
      <c r="AE69" s="9">
        <f t="shared" si="20"/>
        <v>4.7442653864111652E-2</v>
      </c>
      <c r="AF69" s="9">
        <f t="shared" si="20"/>
        <v>4.7442653864111652E-2</v>
      </c>
      <c r="AG69" s="9">
        <f t="shared" si="20"/>
        <v>4.7442653864111652E-2</v>
      </c>
      <c r="AH69" s="9">
        <f t="shared" si="20"/>
        <v>4.7442653864111652E-2</v>
      </c>
      <c r="AI69" s="9">
        <f t="shared" si="20"/>
        <v>4.7442653864111652E-2</v>
      </c>
      <c r="AJ69" s="9">
        <f t="shared" si="20"/>
        <v>4.7442653864111652E-2</v>
      </c>
      <c r="AK69" s="9">
        <f t="shared" si="20"/>
        <v>4.7442653864111652E-2</v>
      </c>
      <c r="AL69" s="9">
        <f t="shared" si="20"/>
        <v>4.7442653864111652E-2</v>
      </c>
      <c r="AM69" s="9">
        <f t="shared" si="20"/>
        <v>4.7442653864111652E-2</v>
      </c>
      <c r="AN69" s="9">
        <f t="shared" si="20"/>
        <v>4.7442653864111652E-2</v>
      </c>
      <c r="AO69" s="9">
        <f t="shared" si="20"/>
        <v>4.7442653864111652E-2</v>
      </c>
      <c r="AP69" s="9">
        <f t="shared" si="20"/>
        <v>4.7442653864111652E-2</v>
      </c>
      <c r="AQ69" s="9">
        <f t="shared" si="20"/>
        <v>4.7442653864111652E-2</v>
      </c>
      <c r="AR69" s="9">
        <f t="shared" si="20"/>
        <v>4.7442653864111652E-2</v>
      </c>
      <c r="AS69" s="9">
        <f t="shared" si="20"/>
        <v>4.7442653864111652E-2</v>
      </c>
      <c r="AT69" s="9">
        <f t="shared" si="20"/>
        <v>4.7442653864111652E-2</v>
      </c>
      <c r="AU69" s="9">
        <f t="shared" si="20"/>
        <v>4.7442653864111652E-2</v>
      </c>
      <c r="AV69" s="9">
        <f t="shared" si="20"/>
        <v>4.7442653864111652E-2</v>
      </c>
      <c r="AW69" s="9">
        <f t="shared" si="20"/>
        <v>4.7442653864111652E-2</v>
      </c>
      <c r="AX69" s="9">
        <f t="shared" si="20"/>
        <v>2.2908062752047438</v>
      </c>
      <c r="AY69" s="9">
        <f t="shared" si="20"/>
        <v>0</v>
      </c>
      <c r="AZ69" s="9">
        <f t="shared" si="20"/>
        <v>0</v>
      </c>
      <c r="BA69" s="9">
        <f t="shared" si="20"/>
        <v>0</v>
      </c>
      <c r="BB69" s="9">
        <f t="shared" si="20"/>
        <v>0</v>
      </c>
      <c r="BC69" s="9">
        <f t="shared" si="20"/>
        <v>0</v>
      </c>
      <c r="BD69" s="9">
        <f t="shared" si="20"/>
        <v>0</v>
      </c>
      <c r="BE69" s="9">
        <f t="shared" si="20"/>
        <v>0</v>
      </c>
      <c r="BF69" s="9">
        <f t="shared" si="20"/>
        <v>0</v>
      </c>
      <c r="BG69" s="9">
        <f t="shared" si="20"/>
        <v>0</v>
      </c>
      <c r="BH69" s="9">
        <f t="shared" si="20"/>
        <v>0</v>
      </c>
      <c r="BI69" s="9">
        <f t="shared" si="20"/>
        <v>0</v>
      </c>
      <c r="BJ69" s="9">
        <f t="shared" si="20"/>
        <v>0</v>
      </c>
      <c r="BK69" s="9">
        <f t="shared" si="20"/>
        <v>0</v>
      </c>
      <c r="BL69" s="9">
        <f t="shared" si="20"/>
        <v>0</v>
      </c>
      <c r="BM69" s="9">
        <f t="shared" si="20"/>
        <v>0</v>
      </c>
      <c r="BN69" s="9">
        <f t="shared" si="20"/>
        <v>0</v>
      </c>
      <c r="BO69" s="9">
        <f t="shared" si="20"/>
        <v>0</v>
      </c>
      <c r="BP69" s="9">
        <f t="shared" si="20"/>
        <v>0</v>
      </c>
      <c r="BQ69" s="9">
        <f t="shared" si="20"/>
        <v>0</v>
      </c>
      <c r="BR69" s="9"/>
    </row>
    <row r="70" spans="1:70" x14ac:dyDescent="0.25">
      <c r="A70" s="25">
        <f t="shared" si="6"/>
        <v>42</v>
      </c>
      <c r="B70" s="29">
        <f>'Amort Alloc'!Q62</f>
        <v>4.1548262106103261E-2</v>
      </c>
      <c r="C70" s="30"/>
      <c r="D70" s="27">
        <f t="shared" si="3"/>
        <v>2.3050561209275036</v>
      </c>
      <c r="E70" s="13">
        <f t="shared" si="4"/>
        <v>4.9208338069560306E-2</v>
      </c>
      <c r="F70" s="14">
        <f>'Rates Extrap'!K54</f>
        <v>2.1347999999999982E-2</v>
      </c>
      <c r="G70" s="28">
        <v>1</v>
      </c>
      <c r="H70" s="13">
        <f t="shared" si="5"/>
        <v>2.305056120927508</v>
      </c>
      <c r="I70" s="9"/>
      <c r="J70" s="9">
        <f t="shared" si="18"/>
        <v>4.9208338069560306E-2</v>
      </c>
      <c r="K70" s="9">
        <f t="shared" si="18"/>
        <v>4.9208338069560306E-2</v>
      </c>
      <c r="L70" s="9">
        <f t="shared" si="18"/>
        <v>4.9208338069560306E-2</v>
      </c>
      <c r="M70" s="9">
        <f t="shared" si="18"/>
        <v>4.9208338069560306E-2</v>
      </c>
      <c r="N70" s="9">
        <f t="shared" si="18"/>
        <v>4.9208338069560306E-2</v>
      </c>
      <c r="O70" s="9">
        <f t="shared" si="18"/>
        <v>4.9208338069560306E-2</v>
      </c>
      <c r="P70" s="9">
        <f t="shared" si="18"/>
        <v>4.9208338069560306E-2</v>
      </c>
      <c r="Q70" s="9">
        <f t="shared" si="18"/>
        <v>4.9208338069560306E-2</v>
      </c>
      <c r="R70" s="9">
        <f t="shared" si="18"/>
        <v>4.9208338069560306E-2</v>
      </c>
      <c r="S70" s="9">
        <f t="shared" si="18"/>
        <v>4.9208338069560306E-2</v>
      </c>
      <c r="T70" s="9">
        <f t="shared" si="18"/>
        <v>4.9208338069560306E-2</v>
      </c>
      <c r="U70" s="9">
        <f t="shared" si="18"/>
        <v>4.9208338069560306E-2</v>
      </c>
      <c r="V70" s="9">
        <f t="shared" si="18"/>
        <v>4.9208338069560306E-2</v>
      </c>
      <c r="W70" s="9">
        <f t="shared" si="18"/>
        <v>4.9208338069560306E-2</v>
      </c>
      <c r="X70" s="9">
        <f t="shared" si="18"/>
        <v>4.9208338069560306E-2</v>
      </c>
      <c r="Y70" s="9">
        <f t="shared" si="18"/>
        <v>4.9208338069560306E-2</v>
      </c>
      <c r="Z70" s="9">
        <f t="shared" si="20"/>
        <v>4.9208338069560306E-2</v>
      </c>
      <c r="AA70" s="9">
        <f t="shared" si="20"/>
        <v>4.9208338069560306E-2</v>
      </c>
      <c r="AB70" s="9">
        <f t="shared" si="20"/>
        <v>4.9208338069560306E-2</v>
      </c>
      <c r="AC70" s="9">
        <f t="shared" si="20"/>
        <v>4.9208338069560306E-2</v>
      </c>
      <c r="AD70" s="9">
        <f t="shared" si="20"/>
        <v>4.9208338069560306E-2</v>
      </c>
      <c r="AE70" s="9">
        <f t="shared" si="20"/>
        <v>4.9208338069560306E-2</v>
      </c>
      <c r="AF70" s="9">
        <f t="shared" si="20"/>
        <v>4.9208338069560306E-2</v>
      </c>
      <c r="AG70" s="9">
        <f t="shared" si="20"/>
        <v>4.9208338069560306E-2</v>
      </c>
      <c r="AH70" s="9">
        <f t="shared" si="20"/>
        <v>4.9208338069560306E-2</v>
      </c>
      <c r="AI70" s="9">
        <f t="shared" si="20"/>
        <v>4.9208338069560306E-2</v>
      </c>
      <c r="AJ70" s="9">
        <f t="shared" si="20"/>
        <v>4.9208338069560306E-2</v>
      </c>
      <c r="AK70" s="9">
        <f t="shared" si="20"/>
        <v>4.9208338069560306E-2</v>
      </c>
      <c r="AL70" s="9">
        <f t="shared" si="20"/>
        <v>4.9208338069560306E-2</v>
      </c>
      <c r="AM70" s="9">
        <f t="shared" si="20"/>
        <v>4.9208338069560306E-2</v>
      </c>
      <c r="AN70" s="9">
        <f t="shared" si="20"/>
        <v>4.9208338069560306E-2</v>
      </c>
      <c r="AO70" s="9">
        <f t="shared" si="20"/>
        <v>4.9208338069560306E-2</v>
      </c>
      <c r="AP70" s="9">
        <f t="shared" si="20"/>
        <v>4.9208338069560306E-2</v>
      </c>
      <c r="AQ70" s="9">
        <f t="shared" si="20"/>
        <v>4.9208338069560306E-2</v>
      </c>
      <c r="AR70" s="9">
        <f t="shared" si="20"/>
        <v>4.9208338069560306E-2</v>
      </c>
      <c r="AS70" s="9">
        <f t="shared" si="20"/>
        <v>4.9208338069560306E-2</v>
      </c>
      <c r="AT70" s="9">
        <f t="shared" si="20"/>
        <v>4.9208338069560306E-2</v>
      </c>
      <c r="AU70" s="9">
        <f t="shared" si="20"/>
        <v>4.9208338069560306E-2</v>
      </c>
      <c r="AV70" s="9">
        <f t="shared" si="20"/>
        <v>4.9208338069560306E-2</v>
      </c>
      <c r="AW70" s="9">
        <f t="shared" si="20"/>
        <v>4.9208338069560306E-2</v>
      </c>
      <c r="AX70" s="9">
        <f t="shared" si="20"/>
        <v>4.9208338069560306E-2</v>
      </c>
      <c r="AY70" s="9">
        <f t="shared" si="20"/>
        <v>2.354264458997064</v>
      </c>
      <c r="AZ70" s="9">
        <f t="shared" si="20"/>
        <v>0</v>
      </c>
      <c r="BA70" s="9">
        <f t="shared" si="20"/>
        <v>0</v>
      </c>
      <c r="BB70" s="9">
        <f t="shared" si="20"/>
        <v>0</v>
      </c>
      <c r="BC70" s="9">
        <f t="shared" si="20"/>
        <v>0</v>
      </c>
      <c r="BD70" s="9">
        <f t="shared" si="20"/>
        <v>0</v>
      </c>
      <c r="BE70" s="9">
        <f t="shared" si="20"/>
        <v>0</v>
      </c>
      <c r="BF70" s="9">
        <f t="shared" si="20"/>
        <v>0</v>
      </c>
      <c r="BG70" s="9">
        <f t="shared" si="20"/>
        <v>0</v>
      </c>
      <c r="BH70" s="9">
        <f t="shared" si="20"/>
        <v>0</v>
      </c>
      <c r="BI70" s="9">
        <f t="shared" si="20"/>
        <v>0</v>
      </c>
      <c r="BJ70" s="9">
        <f t="shared" si="20"/>
        <v>0</v>
      </c>
      <c r="BK70" s="9">
        <f t="shared" si="20"/>
        <v>0</v>
      </c>
      <c r="BL70" s="9">
        <f t="shared" si="20"/>
        <v>0</v>
      </c>
      <c r="BM70" s="9">
        <f t="shared" si="20"/>
        <v>0</v>
      </c>
      <c r="BN70" s="9">
        <f t="shared" si="20"/>
        <v>0</v>
      </c>
      <c r="BO70" s="9">
        <f t="shared" si="20"/>
        <v>0</v>
      </c>
      <c r="BP70" s="9">
        <f t="shared" si="20"/>
        <v>0</v>
      </c>
      <c r="BQ70" s="9">
        <f t="shared" si="20"/>
        <v>0</v>
      </c>
      <c r="BR70" s="9"/>
    </row>
    <row r="71" spans="1:70" x14ac:dyDescent="0.25">
      <c r="A71" s="25">
        <f t="shared" si="6"/>
        <v>43</v>
      </c>
      <c r="B71" s="29">
        <f>'Amort Alloc'!Q63</f>
        <v>1.6556062393214836E-2</v>
      </c>
      <c r="C71" s="30"/>
      <c r="D71" s="27">
        <f t="shared" si="3"/>
        <v>0.91851382039711316</v>
      </c>
      <c r="E71" s="13">
        <f t="shared" si="4"/>
        <v>1.9792135801916976E-2</v>
      </c>
      <c r="F71" s="14">
        <f>'Rates Extrap'!K55</f>
        <v>2.154799999999998E-2</v>
      </c>
      <c r="G71" s="28">
        <v>1</v>
      </c>
      <c r="H71" s="13">
        <f t="shared" si="5"/>
        <v>0.91851382039711538</v>
      </c>
      <c r="I71" s="9"/>
      <c r="J71" s="9">
        <f t="shared" si="18"/>
        <v>1.9792135801916976E-2</v>
      </c>
      <c r="K71" s="9">
        <f t="shared" si="18"/>
        <v>1.9792135801916976E-2</v>
      </c>
      <c r="L71" s="9">
        <f t="shared" si="18"/>
        <v>1.9792135801916976E-2</v>
      </c>
      <c r="M71" s="9">
        <f t="shared" si="18"/>
        <v>1.9792135801916976E-2</v>
      </c>
      <c r="N71" s="9">
        <f t="shared" si="18"/>
        <v>1.9792135801916976E-2</v>
      </c>
      <c r="O71" s="9">
        <f t="shared" si="18"/>
        <v>1.9792135801916976E-2</v>
      </c>
      <c r="P71" s="9">
        <f t="shared" si="18"/>
        <v>1.9792135801916976E-2</v>
      </c>
      <c r="Q71" s="9">
        <f t="shared" si="18"/>
        <v>1.9792135801916976E-2</v>
      </c>
      <c r="R71" s="9">
        <f t="shared" si="18"/>
        <v>1.9792135801916976E-2</v>
      </c>
      <c r="S71" s="9">
        <f t="shared" si="18"/>
        <v>1.9792135801916976E-2</v>
      </c>
      <c r="T71" s="9">
        <f t="shared" si="18"/>
        <v>1.9792135801916976E-2</v>
      </c>
      <c r="U71" s="9">
        <f t="shared" si="18"/>
        <v>1.9792135801916976E-2</v>
      </c>
      <c r="V71" s="9">
        <f t="shared" si="18"/>
        <v>1.9792135801916976E-2</v>
      </c>
      <c r="W71" s="9">
        <f t="shared" si="18"/>
        <v>1.9792135801916976E-2</v>
      </c>
      <c r="X71" s="9">
        <f t="shared" si="18"/>
        <v>1.9792135801916976E-2</v>
      </c>
      <c r="Y71" s="9">
        <f t="shared" si="18"/>
        <v>1.9792135801916976E-2</v>
      </c>
      <c r="Z71" s="9">
        <f t="shared" si="20"/>
        <v>1.9792135801916976E-2</v>
      </c>
      <c r="AA71" s="9">
        <f t="shared" si="20"/>
        <v>1.9792135801916976E-2</v>
      </c>
      <c r="AB71" s="9">
        <f t="shared" si="20"/>
        <v>1.9792135801916976E-2</v>
      </c>
      <c r="AC71" s="9">
        <f t="shared" si="20"/>
        <v>1.9792135801916976E-2</v>
      </c>
      <c r="AD71" s="9">
        <f t="shared" si="20"/>
        <v>1.9792135801916976E-2</v>
      </c>
      <c r="AE71" s="9">
        <f t="shared" si="20"/>
        <v>1.9792135801916976E-2</v>
      </c>
      <c r="AF71" s="9">
        <f t="shared" si="20"/>
        <v>1.9792135801916976E-2</v>
      </c>
      <c r="AG71" s="9">
        <f t="shared" si="20"/>
        <v>1.9792135801916976E-2</v>
      </c>
      <c r="AH71" s="9">
        <f t="shared" si="20"/>
        <v>1.9792135801916976E-2</v>
      </c>
      <c r="AI71" s="9">
        <f t="shared" si="20"/>
        <v>1.9792135801916976E-2</v>
      </c>
      <c r="AJ71" s="9">
        <f t="shared" si="20"/>
        <v>1.9792135801916976E-2</v>
      </c>
      <c r="AK71" s="9">
        <f t="shared" si="20"/>
        <v>1.9792135801916976E-2</v>
      </c>
      <c r="AL71" s="9">
        <f t="shared" si="20"/>
        <v>1.9792135801916976E-2</v>
      </c>
      <c r="AM71" s="9">
        <f t="shared" si="20"/>
        <v>1.9792135801916976E-2</v>
      </c>
      <c r="AN71" s="9">
        <f t="shared" si="20"/>
        <v>1.9792135801916976E-2</v>
      </c>
      <c r="AO71" s="9">
        <f t="shared" si="20"/>
        <v>1.9792135801916976E-2</v>
      </c>
      <c r="AP71" s="9">
        <f t="shared" si="20"/>
        <v>1.9792135801916976E-2</v>
      </c>
      <c r="AQ71" s="9">
        <f t="shared" si="20"/>
        <v>1.9792135801916976E-2</v>
      </c>
      <c r="AR71" s="9">
        <f t="shared" si="20"/>
        <v>1.9792135801916976E-2</v>
      </c>
      <c r="AS71" s="9">
        <f t="shared" si="20"/>
        <v>1.9792135801916976E-2</v>
      </c>
      <c r="AT71" s="9">
        <f t="shared" si="20"/>
        <v>1.9792135801916976E-2</v>
      </c>
      <c r="AU71" s="9">
        <f t="shared" si="20"/>
        <v>1.9792135801916976E-2</v>
      </c>
      <c r="AV71" s="9">
        <f t="shared" si="20"/>
        <v>1.9792135801916976E-2</v>
      </c>
      <c r="AW71" s="9">
        <f t="shared" si="20"/>
        <v>1.9792135801916976E-2</v>
      </c>
      <c r="AX71" s="9">
        <f t="shared" si="20"/>
        <v>1.9792135801916976E-2</v>
      </c>
      <c r="AY71" s="9">
        <f t="shared" si="20"/>
        <v>1.9792135801916976E-2</v>
      </c>
      <c r="AZ71" s="9">
        <f t="shared" si="20"/>
        <v>0.93830595619903012</v>
      </c>
      <c r="BA71" s="9">
        <f t="shared" si="20"/>
        <v>0</v>
      </c>
      <c r="BB71" s="9">
        <f t="shared" si="20"/>
        <v>0</v>
      </c>
      <c r="BC71" s="9">
        <f t="shared" si="20"/>
        <v>0</v>
      </c>
      <c r="BD71" s="9">
        <f t="shared" si="20"/>
        <v>0</v>
      </c>
      <c r="BE71" s="9">
        <f t="shared" si="20"/>
        <v>0</v>
      </c>
      <c r="BF71" s="9">
        <f t="shared" si="20"/>
        <v>0</v>
      </c>
      <c r="BG71" s="9">
        <f t="shared" si="20"/>
        <v>0</v>
      </c>
      <c r="BH71" s="9">
        <f t="shared" si="20"/>
        <v>0</v>
      </c>
      <c r="BI71" s="9">
        <f t="shared" ref="BI71:BQ71" si="21">IF($A71&gt;=BI$27,$E71,0)+IF($A71=BI$27,$D71,0)</f>
        <v>0</v>
      </c>
      <c r="BJ71" s="9">
        <f t="shared" si="21"/>
        <v>0</v>
      </c>
      <c r="BK71" s="9">
        <f t="shared" si="21"/>
        <v>0</v>
      </c>
      <c r="BL71" s="9">
        <f t="shared" si="21"/>
        <v>0</v>
      </c>
      <c r="BM71" s="9">
        <f t="shared" si="21"/>
        <v>0</v>
      </c>
      <c r="BN71" s="9">
        <f t="shared" si="21"/>
        <v>0</v>
      </c>
      <c r="BO71" s="9">
        <f t="shared" si="21"/>
        <v>0</v>
      </c>
      <c r="BP71" s="9">
        <f t="shared" si="21"/>
        <v>0</v>
      </c>
      <c r="BQ71" s="9">
        <f t="shared" si="21"/>
        <v>0</v>
      </c>
      <c r="BR71" s="9"/>
    </row>
    <row r="72" spans="1:70" x14ac:dyDescent="0.25">
      <c r="A72" s="25">
        <f t="shared" si="6"/>
        <v>44</v>
      </c>
      <c r="B72" s="29">
        <f>'Amort Alloc'!Q64</f>
        <v>0</v>
      </c>
      <c r="C72" s="30"/>
      <c r="D72" s="27">
        <f t="shared" si="3"/>
        <v>0</v>
      </c>
      <c r="E72" s="13">
        <f t="shared" si="4"/>
        <v>0</v>
      </c>
      <c r="F72" s="14">
        <f>'Rates Extrap'!K56</f>
        <v>2.1747999999999979E-2</v>
      </c>
      <c r="G72" s="28">
        <v>1</v>
      </c>
      <c r="H72" s="13">
        <f t="shared" si="5"/>
        <v>0</v>
      </c>
      <c r="I72" s="9"/>
      <c r="J72" s="9">
        <f t="shared" si="18"/>
        <v>0</v>
      </c>
      <c r="K72" s="9">
        <f t="shared" si="18"/>
        <v>0</v>
      </c>
      <c r="L72" s="9">
        <f t="shared" si="18"/>
        <v>0</v>
      </c>
      <c r="M72" s="9">
        <f t="shared" si="18"/>
        <v>0</v>
      </c>
      <c r="N72" s="9">
        <f t="shared" si="18"/>
        <v>0</v>
      </c>
      <c r="O72" s="9">
        <f t="shared" si="18"/>
        <v>0</v>
      </c>
      <c r="P72" s="9">
        <f t="shared" si="18"/>
        <v>0</v>
      </c>
      <c r="Q72" s="9">
        <f t="shared" si="18"/>
        <v>0</v>
      </c>
      <c r="R72" s="9">
        <f t="shared" si="18"/>
        <v>0</v>
      </c>
      <c r="S72" s="9">
        <f t="shared" si="18"/>
        <v>0</v>
      </c>
      <c r="T72" s="9">
        <f t="shared" si="18"/>
        <v>0</v>
      </c>
      <c r="U72" s="9">
        <f t="shared" si="18"/>
        <v>0</v>
      </c>
      <c r="V72" s="9">
        <f t="shared" si="18"/>
        <v>0</v>
      </c>
      <c r="W72" s="9">
        <f t="shared" si="18"/>
        <v>0</v>
      </c>
      <c r="X72" s="9">
        <f t="shared" si="18"/>
        <v>0</v>
      </c>
      <c r="Y72" s="9">
        <f t="shared" si="18"/>
        <v>0</v>
      </c>
      <c r="Z72" s="9">
        <f t="shared" ref="Z72:BQ75" si="22">IF($A72&gt;=Z$27,$E72,0)+IF($A72=Z$27,$D72,0)</f>
        <v>0</v>
      </c>
      <c r="AA72" s="9">
        <f t="shared" si="22"/>
        <v>0</v>
      </c>
      <c r="AB72" s="9">
        <f t="shared" si="22"/>
        <v>0</v>
      </c>
      <c r="AC72" s="9">
        <f t="shared" si="22"/>
        <v>0</v>
      </c>
      <c r="AD72" s="9">
        <f t="shared" si="22"/>
        <v>0</v>
      </c>
      <c r="AE72" s="9">
        <f t="shared" si="22"/>
        <v>0</v>
      </c>
      <c r="AF72" s="9">
        <f t="shared" si="22"/>
        <v>0</v>
      </c>
      <c r="AG72" s="9">
        <f t="shared" si="22"/>
        <v>0</v>
      </c>
      <c r="AH72" s="9">
        <f t="shared" si="22"/>
        <v>0</v>
      </c>
      <c r="AI72" s="9">
        <f t="shared" si="22"/>
        <v>0</v>
      </c>
      <c r="AJ72" s="9">
        <f t="shared" si="22"/>
        <v>0</v>
      </c>
      <c r="AK72" s="9">
        <f t="shared" si="22"/>
        <v>0</v>
      </c>
      <c r="AL72" s="9">
        <f t="shared" si="22"/>
        <v>0</v>
      </c>
      <c r="AM72" s="9">
        <f t="shared" si="22"/>
        <v>0</v>
      </c>
      <c r="AN72" s="9">
        <f t="shared" si="22"/>
        <v>0</v>
      </c>
      <c r="AO72" s="9">
        <f t="shared" si="22"/>
        <v>0</v>
      </c>
      <c r="AP72" s="9">
        <f t="shared" si="22"/>
        <v>0</v>
      </c>
      <c r="AQ72" s="9">
        <f t="shared" si="22"/>
        <v>0</v>
      </c>
      <c r="AR72" s="9">
        <f t="shared" si="22"/>
        <v>0</v>
      </c>
      <c r="AS72" s="9">
        <f t="shared" si="22"/>
        <v>0</v>
      </c>
      <c r="AT72" s="9">
        <f t="shared" si="22"/>
        <v>0</v>
      </c>
      <c r="AU72" s="9">
        <f t="shared" si="22"/>
        <v>0</v>
      </c>
      <c r="AV72" s="9">
        <f t="shared" si="22"/>
        <v>0</v>
      </c>
      <c r="AW72" s="9">
        <f t="shared" si="22"/>
        <v>0</v>
      </c>
      <c r="AX72" s="9">
        <f t="shared" si="22"/>
        <v>0</v>
      </c>
      <c r="AY72" s="9">
        <f t="shared" si="22"/>
        <v>0</v>
      </c>
      <c r="AZ72" s="9">
        <f t="shared" si="22"/>
        <v>0</v>
      </c>
      <c r="BA72" s="9">
        <f t="shared" si="22"/>
        <v>0</v>
      </c>
      <c r="BB72" s="9">
        <f t="shared" si="22"/>
        <v>0</v>
      </c>
      <c r="BC72" s="9">
        <f t="shared" si="22"/>
        <v>0</v>
      </c>
      <c r="BD72" s="9">
        <f t="shared" si="22"/>
        <v>0</v>
      </c>
      <c r="BE72" s="9">
        <f t="shared" si="22"/>
        <v>0</v>
      </c>
      <c r="BF72" s="9">
        <f t="shared" si="22"/>
        <v>0</v>
      </c>
      <c r="BG72" s="9">
        <f t="shared" si="22"/>
        <v>0</v>
      </c>
      <c r="BH72" s="9">
        <f t="shared" si="22"/>
        <v>0</v>
      </c>
      <c r="BI72" s="9">
        <f t="shared" si="22"/>
        <v>0</v>
      </c>
      <c r="BJ72" s="9">
        <f t="shared" si="22"/>
        <v>0</v>
      </c>
      <c r="BK72" s="9">
        <f t="shared" si="22"/>
        <v>0</v>
      </c>
      <c r="BL72" s="9">
        <f t="shared" si="22"/>
        <v>0</v>
      </c>
      <c r="BM72" s="9">
        <f t="shared" si="22"/>
        <v>0</v>
      </c>
      <c r="BN72" s="9">
        <f t="shared" si="22"/>
        <v>0</v>
      </c>
      <c r="BO72" s="9">
        <f t="shared" si="22"/>
        <v>0</v>
      </c>
      <c r="BP72" s="9">
        <f t="shared" si="22"/>
        <v>0</v>
      </c>
      <c r="BQ72" s="9">
        <f t="shared" si="22"/>
        <v>0</v>
      </c>
      <c r="BR72" s="9"/>
    </row>
    <row r="73" spans="1:70" x14ac:dyDescent="0.25">
      <c r="A73" s="25">
        <f t="shared" si="6"/>
        <v>45</v>
      </c>
      <c r="B73" s="29">
        <f>'Amort Alloc'!Q65</f>
        <v>0</v>
      </c>
      <c r="C73" s="30"/>
      <c r="D73" s="27">
        <f t="shared" si="3"/>
        <v>0</v>
      </c>
      <c r="E73" s="13">
        <f t="shared" si="4"/>
        <v>0</v>
      </c>
      <c r="F73" s="14">
        <f>'Rates Extrap'!K57</f>
        <v>2.1947999999999978E-2</v>
      </c>
      <c r="G73" s="28">
        <v>1</v>
      </c>
      <c r="H73" s="13">
        <f t="shared" si="5"/>
        <v>0</v>
      </c>
      <c r="I73" s="9"/>
      <c r="J73" s="9">
        <f t="shared" si="18"/>
        <v>0</v>
      </c>
      <c r="K73" s="9">
        <f t="shared" si="18"/>
        <v>0</v>
      </c>
      <c r="L73" s="9">
        <f t="shared" si="18"/>
        <v>0</v>
      </c>
      <c r="M73" s="9">
        <f t="shared" si="18"/>
        <v>0</v>
      </c>
      <c r="N73" s="9">
        <f t="shared" si="18"/>
        <v>0</v>
      </c>
      <c r="O73" s="9">
        <f t="shared" si="18"/>
        <v>0</v>
      </c>
      <c r="P73" s="9">
        <f t="shared" si="18"/>
        <v>0</v>
      </c>
      <c r="Q73" s="9">
        <f t="shared" si="18"/>
        <v>0</v>
      </c>
      <c r="R73" s="9">
        <f t="shared" si="18"/>
        <v>0</v>
      </c>
      <c r="S73" s="9">
        <f t="shared" si="18"/>
        <v>0</v>
      </c>
      <c r="T73" s="9">
        <f t="shared" si="18"/>
        <v>0</v>
      </c>
      <c r="U73" s="9">
        <f t="shared" si="18"/>
        <v>0</v>
      </c>
      <c r="V73" s="9">
        <f t="shared" si="18"/>
        <v>0</v>
      </c>
      <c r="W73" s="9">
        <f t="shared" si="18"/>
        <v>0</v>
      </c>
      <c r="X73" s="9">
        <f t="shared" si="18"/>
        <v>0</v>
      </c>
      <c r="Y73" s="9">
        <f t="shared" si="18"/>
        <v>0</v>
      </c>
      <c r="Z73" s="9">
        <f t="shared" si="22"/>
        <v>0</v>
      </c>
      <c r="AA73" s="9">
        <f t="shared" si="22"/>
        <v>0</v>
      </c>
      <c r="AB73" s="9">
        <f t="shared" si="22"/>
        <v>0</v>
      </c>
      <c r="AC73" s="9">
        <f t="shared" si="22"/>
        <v>0</v>
      </c>
      <c r="AD73" s="9">
        <f t="shared" si="22"/>
        <v>0</v>
      </c>
      <c r="AE73" s="9">
        <f t="shared" si="22"/>
        <v>0</v>
      </c>
      <c r="AF73" s="9">
        <f t="shared" si="22"/>
        <v>0</v>
      </c>
      <c r="AG73" s="9">
        <f t="shared" si="22"/>
        <v>0</v>
      </c>
      <c r="AH73" s="9">
        <f t="shared" si="22"/>
        <v>0</v>
      </c>
      <c r="AI73" s="9">
        <f t="shared" si="22"/>
        <v>0</v>
      </c>
      <c r="AJ73" s="9">
        <f t="shared" si="22"/>
        <v>0</v>
      </c>
      <c r="AK73" s="9">
        <f t="shared" si="22"/>
        <v>0</v>
      </c>
      <c r="AL73" s="9">
        <f t="shared" si="22"/>
        <v>0</v>
      </c>
      <c r="AM73" s="9">
        <f t="shared" si="22"/>
        <v>0</v>
      </c>
      <c r="AN73" s="9">
        <f t="shared" si="22"/>
        <v>0</v>
      </c>
      <c r="AO73" s="9">
        <f t="shared" si="22"/>
        <v>0</v>
      </c>
      <c r="AP73" s="9">
        <f t="shared" si="22"/>
        <v>0</v>
      </c>
      <c r="AQ73" s="9">
        <f t="shared" si="22"/>
        <v>0</v>
      </c>
      <c r="AR73" s="9">
        <f t="shared" si="22"/>
        <v>0</v>
      </c>
      <c r="AS73" s="9">
        <f t="shared" si="22"/>
        <v>0</v>
      </c>
      <c r="AT73" s="9">
        <f t="shared" si="22"/>
        <v>0</v>
      </c>
      <c r="AU73" s="9">
        <f t="shared" si="22"/>
        <v>0</v>
      </c>
      <c r="AV73" s="9">
        <f t="shared" si="22"/>
        <v>0</v>
      </c>
      <c r="AW73" s="9">
        <f t="shared" si="22"/>
        <v>0</v>
      </c>
      <c r="AX73" s="9">
        <f t="shared" si="22"/>
        <v>0</v>
      </c>
      <c r="AY73" s="9">
        <f t="shared" si="22"/>
        <v>0</v>
      </c>
      <c r="AZ73" s="9">
        <f t="shared" si="22"/>
        <v>0</v>
      </c>
      <c r="BA73" s="9">
        <f t="shared" si="22"/>
        <v>0</v>
      </c>
      <c r="BB73" s="9">
        <f t="shared" si="22"/>
        <v>0</v>
      </c>
      <c r="BC73" s="9">
        <f t="shared" si="22"/>
        <v>0</v>
      </c>
      <c r="BD73" s="9">
        <f t="shared" si="22"/>
        <v>0</v>
      </c>
      <c r="BE73" s="9">
        <f t="shared" si="22"/>
        <v>0</v>
      </c>
      <c r="BF73" s="9">
        <f t="shared" si="22"/>
        <v>0</v>
      </c>
      <c r="BG73" s="9">
        <f t="shared" si="22"/>
        <v>0</v>
      </c>
      <c r="BH73" s="9">
        <f t="shared" si="22"/>
        <v>0</v>
      </c>
      <c r="BI73" s="9">
        <f t="shared" si="22"/>
        <v>0</v>
      </c>
      <c r="BJ73" s="9">
        <f t="shared" si="22"/>
        <v>0</v>
      </c>
      <c r="BK73" s="9">
        <f t="shared" si="22"/>
        <v>0</v>
      </c>
      <c r="BL73" s="9">
        <f t="shared" si="22"/>
        <v>0</v>
      </c>
      <c r="BM73" s="9">
        <f t="shared" si="22"/>
        <v>0</v>
      </c>
      <c r="BN73" s="9">
        <f t="shared" si="22"/>
        <v>0</v>
      </c>
      <c r="BO73" s="9">
        <f t="shared" si="22"/>
        <v>0</v>
      </c>
      <c r="BP73" s="9">
        <f t="shared" si="22"/>
        <v>0</v>
      </c>
      <c r="BQ73" s="9">
        <f t="shared" si="22"/>
        <v>0</v>
      </c>
      <c r="BR73" s="9"/>
    </row>
    <row r="74" spans="1:70" x14ac:dyDescent="0.25">
      <c r="A74" s="25">
        <f t="shared" si="6"/>
        <v>46</v>
      </c>
      <c r="B74" s="29">
        <f>'Amort Alloc'!Q66</f>
        <v>0</v>
      </c>
      <c r="C74" s="30"/>
      <c r="D74" s="27">
        <f t="shared" si="3"/>
        <v>0</v>
      </c>
      <c r="E74" s="13">
        <f t="shared" si="4"/>
        <v>0</v>
      </c>
      <c r="F74" s="14">
        <f>'Rates Extrap'!K58</f>
        <v>2.2147999999999977E-2</v>
      </c>
      <c r="G74" s="28">
        <v>1</v>
      </c>
      <c r="H74" s="13">
        <f t="shared" si="5"/>
        <v>0</v>
      </c>
      <c r="I74" s="9"/>
      <c r="J74" s="9">
        <f t="shared" si="18"/>
        <v>0</v>
      </c>
      <c r="K74" s="9">
        <f t="shared" si="18"/>
        <v>0</v>
      </c>
      <c r="L74" s="9">
        <f t="shared" si="18"/>
        <v>0</v>
      </c>
      <c r="M74" s="9">
        <f t="shared" si="18"/>
        <v>0</v>
      </c>
      <c r="N74" s="9">
        <f t="shared" si="18"/>
        <v>0</v>
      </c>
      <c r="O74" s="9">
        <f t="shared" si="18"/>
        <v>0</v>
      </c>
      <c r="P74" s="9">
        <f t="shared" si="18"/>
        <v>0</v>
      </c>
      <c r="Q74" s="9">
        <f t="shared" si="18"/>
        <v>0</v>
      </c>
      <c r="R74" s="9">
        <f t="shared" si="18"/>
        <v>0</v>
      </c>
      <c r="S74" s="9">
        <f t="shared" si="18"/>
        <v>0</v>
      </c>
      <c r="T74" s="9">
        <f t="shared" si="18"/>
        <v>0</v>
      </c>
      <c r="U74" s="9">
        <f t="shared" si="18"/>
        <v>0</v>
      </c>
      <c r="V74" s="9">
        <f t="shared" si="18"/>
        <v>0</v>
      </c>
      <c r="W74" s="9">
        <f t="shared" si="18"/>
        <v>0</v>
      </c>
      <c r="X74" s="9">
        <f t="shared" si="18"/>
        <v>0</v>
      </c>
      <c r="Y74" s="9">
        <f t="shared" si="18"/>
        <v>0</v>
      </c>
      <c r="Z74" s="9">
        <f t="shared" si="22"/>
        <v>0</v>
      </c>
      <c r="AA74" s="9">
        <f t="shared" si="22"/>
        <v>0</v>
      </c>
      <c r="AB74" s="9">
        <f t="shared" si="22"/>
        <v>0</v>
      </c>
      <c r="AC74" s="9">
        <f t="shared" si="22"/>
        <v>0</v>
      </c>
      <c r="AD74" s="9">
        <f t="shared" si="22"/>
        <v>0</v>
      </c>
      <c r="AE74" s="9">
        <f t="shared" si="22"/>
        <v>0</v>
      </c>
      <c r="AF74" s="9">
        <f t="shared" si="22"/>
        <v>0</v>
      </c>
      <c r="AG74" s="9">
        <f t="shared" si="22"/>
        <v>0</v>
      </c>
      <c r="AH74" s="9">
        <f t="shared" si="22"/>
        <v>0</v>
      </c>
      <c r="AI74" s="9">
        <f t="shared" si="22"/>
        <v>0</v>
      </c>
      <c r="AJ74" s="9">
        <f t="shared" si="22"/>
        <v>0</v>
      </c>
      <c r="AK74" s="9">
        <f t="shared" si="22"/>
        <v>0</v>
      </c>
      <c r="AL74" s="9">
        <f t="shared" si="22"/>
        <v>0</v>
      </c>
      <c r="AM74" s="9">
        <f t="shared" si="22"/>
        <v>0</v>
      </c>
      <c r="AN74" s="9">
        <f t="shared" si="22"/>
        <v>0</v>
      </c>
      <c r="AO74" s="9">
        <f t="shared" si="22"/>
        <v>0</v>
      </c>
      <c r="AP74" s="9">
        <f t="shared" si="22"/>
        <v>0</v>
      </c>
      <c r="AQ74" s="9">
        <f t="shared" si="22"/>
        <v>0</v>
      </c>
      <c r="AR74" s="9">
        <f t="shared" si="22"/>
        <v>0</v>
      </c>
      <c r="AS74" s="9">
        <f t="shared" si="22"/>
        <v>0</v>
      </c>
      <c r="AT74" s="9">
        <f t="shared" si="22"/>
        <v>0</v>
      </c>
      <c r="AU74" s="9">
        <f t="shared" si="22"/>
        <v>0</v>
      </c>
      <c r="AV74" s="9">
        <f t="shared" si="22"/>
        <v>0</v>
      </c>
      <c r="AW74" s="9">
        <f t="shared" si="22"/>
        <v>0</v>
      </c>
      <c r="AX74" s="9">
        <f t="shared" si="22"/>
        <v>0</v>
      </c>
      <c r="AY74" s="9">
        <f t="shared" si="22"/>
        <v>0</v>
      </c>
      <c r="AZ74" s="9">
        <f t="shared" si="22"/>
        <v>0</v>
      </c>
      <c r="BA74" s="9">
        <f t="shared" si="22"/>
        <v>0</v>
      </c>
      <c r="BB74" s="9">
        <f t="shared" si="22"/>
        <v>0</v>
      </c>
      <c r="BC74" s="9">
        <f t="shared" si="22"/>
        <v>0</v>
      </c>
      <c r="BD74" s="9">
        <f t="shared" si="22"/>
        <v>0</v>
      </c>
      <c r="BE74" s="9">
        <f t="shared" si="22"/>
        <v>0</v>
      </c>
      <c r="BF74" s="9">
        <f t="shared" si="22"/>
        <v>0</v>
      </c>
      <c r="BG74" s="9">
        <f t="shared" si="22"/>
        <v>0</v>
      </c>
      <c r="BH74" s="9">
        <f t="shared" si="22"/>
        <v>0</v>
      </c>
      <c r="BI74" s="9">
        <f t="shared" si="22"/>
        <v>0</v>
      </c>
      <c r="BJ74" s="9">
        <f t="shared" si="22"/>
        <v>0</v>
      </c>
      <c r="BK74" s="9">
        <f t="shared" si="22"/>
        <v>0</v>
      </c>
      <c r="BL74" s="9">
        <f t="shared" si="22"/>
        <v>0</v>
      </c>
      <c r="BM74" s="9">
        <f t="shared" si="22"/>
        <v>0</v>
      </c>
      <c r="BN74" s="9">
        <f t="shared" si="22"/>
        <v>0</v>
      </c>
      <c r="BO74" s="9">
        <f t="shared" si="22"/>
        <v>0</v>
      </c>
      <c r="BP74" s="9">
        <f t="shared" si="22"/>
        <v>0</v>
      </c>
      <c r="BQ74" s="9">
        <f t="shared" si="22"/>
        <v>0</v>
      </c>
      <c r="BR74" s="9"/>
    </row>
    <row r="75" spans="1:70" x14ac:dyDescent="0.25">
      <c r="A75" s="25">
        <f t="shared" si="6"/>
        <v>47</v>
      </c>
      <c r="B75" s="29">
        <f>'Amort Alloc'!Q67</f>
        <v>0</v>
      </c>
      <c r="C75" s="30"/>
      <c r="D75" s="27">
        <f t="shared" si="3"/>
        <v>0</v>
      </c>
      <c r="E75" s="13">
        <f t="shared" si="4"/>
        <v>0</v>
      </c>
      <c r="F75" s="14">
        <f>'Rates Extrap'!K59</f>
        <v>2.2347999999999976E-2</v>
      </c>
      <c r="G75" s="28">
        <v>1</v>
      </c>
      <c r="H75" s="13">
        <f t="shared" si="5"/>
        <v>0</v>
      </c>
      <c r="I75" s="9"/>
      <c r="J75" s="9">
        <f t="shared" si="18"/>
        <v>0</v>
      </c>
      <c r="K75" s="9">
        <f t="shared" si="18"/>
        <v>0</v>
      </c>
      <c r="L75" s="9">
        <f t="shared" si="18"/>
        <v>0</v>
      </c>
      <c r="M75" s="9">
        <f t="shared" si="18"/>
        <v>0</v>
      </c>
      <c r="N75" s="9">
        <f t="shared" si="18"/>
        <v>0</v>
      </c>
      <c r="O75" s="9">
        <f t="shared" si="18"/>
        <v>0</v>
      </c>
      <c r="P75" s="9">
        <f t="shared" si="18"/>
        <v>0</v>
      </c>
      <c r="Q75" s="9">
        <f t="shared" si="18"/>
        <v>0</v>
      </c>
      <c r="R75" s="9">
        <f t="shared" si="18"/>
        <v>0</v>
      </c>
      <c r="S75" s="9">
        <f t="shared" si="18"/>
        <v>0</v>
      </c>
      <c r="T75" s="9">
        <f t="shared" si="18"/>
        <v>0</v>
      </c>
      <c r="U75" s="9">
        <f t="shared" si="18"/>
        <v>0</v>
      </c>
      <c r="V75" s="9">
        <f t="shared" si="18"/>
        <v>0</v>
      </c>
      <c r="W75" s="9">
        <f t="shared" si="18"/>
        <v>0</v>
      </c>
      <c r="X75" s="9">
        <f t="shared" si="18"/>
        <v>0</v>
      </c>
      <c r="Y75" s="9">
        <f t="shared" si="18"/>
        <v>0</v>
      </c>
      <c r="Z75" s="9">
        <f t="shared" si="22"/>
        <v>0</v>
      </c>
      <c r="AA75" s="9">
        <f t="shared" si="22"/>
        <v>0</v>
      </c>
      <c r="AB75" s="9">
        <f t="shared" si="22"/>
        <v>0</v>
      </c>
      <c r="AC75" s="9">
        <f t="shared" si="22"/>
        <v>0</v>
      </c>
      <c r="AD75" s="9">
        <f t="shared" si="22"/>
        <v>0</v>
      </c>
      <c r="AE75" s="9">
        <f t="shared" si="22"/>
        <v>0</v>
      </c>
      <c r="AF75" s="9">
        <f t="shared" si="22"/>
        <v>0</v>
      </c>
      <c r="AG75" s="9">
        <f t="shared" si="22"/>
        <v>0</v>
      </c>
      <c r="AH75" s="9">
        <f t="shared" si="22"/>
        <v>0</v>
      </c>
      <c r="AI75" s="9">
        <f t="shared" si="22"/>
        <v>0</v>
      </c>
      <c r="AJ75" s="9">
        <f t="shared" si="22"/>
        <v>0</v>
      </c>
      <c r="AK75" s="9">
        <f t="shared" si="22"/>
        <v>0</v>
      </c>
      <c r="AL75" s="9">
        <f t="shared" si="22"/>
        <v>0</v>
      </c>
      <c r="AM75" s="9">
        <f t="shared" si="22"/>
        <v>0</v>
      </c>
      <c r="AN75" s="9">
        <f t="shared" si="22"/>
        <v>0</v>
      </c>
      <c r="AO75" s="9">
        <f t="shared" si="22"/>
        <v>0</v>
      </c>
      <c r="AP75" s="9">
        <f t="shared" si="22"/>
        <v>0</v>
      </c>
      <c r="AQ75" s="9">
        <f t="shared" si="22"/>
        <v>0</v>
      </c>
      <c r="AR75" s="9">
        <f t="shared" si="22"/>
        <v>0</v>
      </c>
      <c r="AS75" s="9">
        <f t="shared" si="22"/>
        <v>0</v>
      </c>
      <c r="AT75" s="9">
        <f t="shared" si="22"/>
        <v>0</v>
      </c>
      <c r="AU75" s="9">
        <f t="shared" si="22"/>
        <v>0</v>
      </c>
      <c r="AV75" s="9">
        <f t="shared" si="22"/>
        <v>0</v>
      </c>
      <c r="AW75" s="9">
        <f t="shared" si="22"/>
        <v>0</v>
      </c>
      <c r="AX75" s="9">
        <f t="shared" si="22"/>
        <v>0</v>
      </c>
      <c r="AY75" s="9">
        <f t="shared" si="22"/>
        <v>0</v>
      </c>
      <c r="AZ75" s="9">
        <f t="shared" si="22"/>
        <v>0</v>
      </c>
      <c r="BA75" s="9">
        <f t="shared" si="22"/>
        <v>0</v>
      </c>
      <c r="BB75" s="9">
        <f t="shared" si="22"/>
        <v>0</v>
      </c>
      <c r="BC75" s="9">
        <f t="shared" si="22"/>
        <v>0</v>
      </c>
      <c r="BD75" s="9">
        <f t="shared" si="22"/>
        <v>0</v>
      </c>
      <c r="BE75" s="9">
        <f t="shared" si="22"/>
        <v>0</v>
      </c>
      <c r="BF75" s="9">
        <f t="shared" si="22"/>
        <v>0</v>
      </c>
      <c r="BG75" s="9">
        <f t="shared" si="22"/>
        <v>0</v>
      </c>
      <c r="BH75" s="9">
        <f t="shared" si="22"/>
        <v>0</v>
      </c>
      <c r="BI75" s="9">
        <f t="shared" si="22"/>
        <v>0</v>
      </c>
      <c r="BJ75" s="9">
        <f t="shared" si="22"/>
        <v>0</v>
      </c>
      <c r="BK75" s="9">
        <f t="shared" si="22"/>
        <v>0</v>
      </c>
      <c r="BL75" s="9">
        <f t="shared" si="22"/>
        <v>0</v>
      </c>
      <c r="BM75" s="9">
        <f t="shared" si="22"/>
        <v>0</v>
      </c>
      <c r="BN75" s="9">
        <f t="shared" si="22"/>
        <v>0</v>
      </c>
      <c r="BO75" s="9">
        <f t="shared" si="22"/>
        <v>0</v>
      </c>
      <c r="BP75" s="9">
        <f t="shared" si="22"/>
        <v>0</v>
      </c>
      <c r="BQ75" s="9">
        <f t="shared" si="22"/>
        <v>0</v>
      </c>
      <c r="BR75" s="9"/>
    </row>
    <row r="76" spans="1:70" x14ac:dyDescent="0.25">
      <c r="A76" s="25">
        <f t="shared" si="6"/>
        <v>48</v>
      </c>
      <c r="B76" s="29">
        <f>'Amort Alloc'!Q68</f>
        <v>0</v>
      </c>
      <c r="C76" s="30"/>
      <c r="D76" s="27">
        <f t="shared" si="3"/>
        <v>0</v>
      </c>
      <c r="E76" s="13">
        <f t="shared" si="4"/>
        <v>0</v>
      </c>
      <c r="F76" s="14">
        <f>'Rates Extrap'!K60</f>
        <v>2.2547999999999974E-2</v>
      </c>
      <c r="G76" s="28">
        <v>1</v>
      </c>
      <c r="H76" s="13">
        <f t="shared" si="5"/>
        <v>0</v>
      </c>
      <c r="I76" s="9"/>
      <c r="J76" s="9">
        <f t="shared" si="18"/>
        <v>0</v>
      </c>
      <c r="K76" s="9">
        <f t="shared" si="18"/>
        <v>0</v>
      </c>
      <c r="L76" s="9">
        <f t="shared" si="18"/>
        <v>0</v>
      </c>
      <c r="M76" s="9">
        <f t="shared" si="18"/>
        <v>0</v>
      </c>
      <c r="N76" s="9">
        <f t="shared" si="18"/>
        <v>0</v>
      </c>
      <c r="O76" s="9">
        <f t="shared" si="18"/>
        <v>0</v>
      </c>
      <c r="P76" s="9">
        <f t="shared" si="18"/>
        <v>0</v>
      </c>
      <c r="Q76" s="9">
        <f t="shared" si="18"/>
        <v>0</v>
      </c>
      <c r="R76" s="9">
        <f t="shared" si="18"/>
        <v>0</v>
      </c>
      <c r="S76" s="9">
        <f t="shared" si="18"/>
        <v>0</v>
      </c>
      <c r="T76" s="9">
        <f t="shared" si="18"/>
        <v>0</v>
      </c>
      <c r="U76" s="9">
        <f t="shared" si="18"/>
        <v>0</v>
      </c>
      <c r="V76" s="9">
        <f t="shared" si="18"/>
        <v>0</v>
      </c>
      <c r="W76" s="9">
        <f t="shared" si="18"/>
        <v>0</v>
      </c>
      <c r="X76" s="9">
        <f t="shared" si="18"/>
        <v>0</v>
      </c>
      <c r="Y76" s="9">
        <f t="shared" ref="Y76:BQ81" si="23">IF($A76&gt;=Y$27,$E76,0)+IF($A76=Y$27,$D76,0)</f>
        <v>0</v>
      </c>
      <c r="Z76" s="9">
        <f t="shared" si="23"/>
        <v>0</v>
      </c>
      <c r="AA76" s="9">
        <f t="shared" si="23"/>
        <v>0</v>
      </c>
      <c r="AB76" s="9">
        <f t="shared" si="23"/>
        <v>0</v>
      </c>
      <c r="AC76" s="9">
        <f t="shared" si="23"/>
        <v>0</v>
      </c>
      <c r="AD76" s="9">
        <f t="shared" si="23"/>
        <v>0</v>
      </c>
      <c r="AE76" s="9">
        <f t="shared" si="23"/>
        <v>0</v>
      </c>
      <c r="AF76" s="9">
        <f t="shared" si="23"/>
        <v>0</v>
      </c>
      <c r="AG76" s="9">
        <f t="shared" si="23"/>
        <v>0</v>
      </c>
      <c r="AH76" s="9">
        <f t="shared" si="23"/>
        <v>0</v>
      </c>
      <c r="AI76" s="9">
        <f t="shared" si="23"/>
        <v>0</v>
      </c>
      <c r="AJ76" s="9">
        <f t="shared" si="23"/>
        <v>0</v>
      </c>
      <c r="AK76" s="9">
        <f t="shared" si="23"/>
        <v>0</v>
      </c>
      <c r="AL76" s="9">
        <f t="shared" si="23"/>
        <v>0</v>
      </c>
      <c r="AM76" s="9">
        <f t="shared" si="23"/>
        <v>0</v>
      </c>
      <c r="AN76" s="9">
        <f t="shared" si="23"/>
        <v>0</v>
      </c>
      <c r="AO76" s="9">
        <f t="shared" si="23"/>
        <v>0</v>
      </c>
      <c r="AP76" s="9">
        <f t="shared" si="23"/>
        <v>0</v>
      </c>
      <c r="AQ76" s="9">
        <f t="shared" si="23"/>
        <v>0</v>
      </c>
      <c r="AR76" s="9">
        <f t="shared" si="23"/>
        <v>0</v>
      </c>
      <c r="AS76" s="9">
        <f t="shared" si="23"/>
        <v>0</v>
      </c>
      <c r="AT76" s="9">
        <f t="shared" si="23"/>
        <v>0</v>
      </c>
      <c r="AU76" s="9">
        <f t="shared" si="23"/>
        <v>0</v>
      </c>
      <c r="AV76" s="9">
        <f t="shared" si="23"/>
        <v>0</v>
      </c>
      <c r="AW76" s="9">
        <f t="shared" si="23"/>
        <v>0</v>
      </c>
      <c r="AX76" s="9">
        <f t="shared" si="23"/>
        <v>0</v>
      </c>
      <c r="AY76" s="9">
        <f t="shared" si="23"/>
        <v>0</v>
      </c>
      <c r="AZ76" s="9">
        <f t="shared" si="23"/>
        <v>0</v>
      </c>
      <c r="BA76" s="9">
        <f t="shared" si="23"/>
        <v>0</v>
      </c>
      <c r="BB76" s="9">
        <f t="shared" si="23"/>
        <v>0</v>
      </c>
      <c r="BC76" s="9">
        <f t="shared" si="23"/>
        <v>0</v>
      </c>
      <c r="BD76" s="9">
        <f t="shared" si="23"/>
        <v>0</v>
      </c>
      <c r="BE76" s="9">
        <f t="shared" si="23"/>
        <v>0</v>
      </c>
      <c r="BF76" s="9">
        <f t="shared" si="23"/>
        <v>0</v>
      </c>
      <c r="BG76" s="9">
        <f t="shared" si="23"/>
        <v>0</v>
      </c>
      <c r="BH76" s="9">
        <f t="shared" si="23"/>
        <v>0</v>
      </c>
      <c r="BI76" s="9">
        <f t="shared" si="23"/>
        <v>0</v>
      </c>
      <c r="BJ76" s="9">
        <f t="shared" si="23"/>
        <v>0</v>
      </c>
      <c r="BK76" s="9">
        <f t="shared" si="23"/>
        <v>0</v>
      </c>
      <c r="BL76" s="9">
        <f t="shared" si="23"/>
        <v>0</v>
      </c>
      <c r="BM76" s="9">
        <f t="shared" si="23"/>
        <v>0</v>
      </c>
      <c r="BN76" s="9">
        <f t="shared" si="23"/>
        <v>0</v>
      </c>
      <c r="BO76" s="9">
        <f t="shared" si="23"/>
        <v>0</v>
      </c>
      <c r="BP76" s="9">
        <f t="shared" si="23"/>
        <v>0</v>
      </c>
      <c r="BQ76" s="9">
        <f t="shared" si="23"/>
        <v>0</v>
      </c>
      <c r="BR76" s="9"/>
    </row>
    <row r="77" spans="1:70" x14ac:dyDescent="0.25">
      <c r="A77" s="25">
        <f t="shared" si="6"/>
        <v>49</v>
      </c>
      <c r="B77" s="29">
        <f>'Amort Alloc'!Q69</f>
        <v>0</v>
      </c>
      <c r="C77" s="30"/>
      <c r="D77" s="27">
        <f t="shared" si="3"/>
        <v>0</v>
      </c>
      <c r="E77" s="13">
        <f t="shared" si="4"/>
        <v>0</v>
      </c>
      <c r="F77" s="14">
        <f>'Rates Extrap'!K61</f>
        <v>2.2747999999999973E-2</v>
      </c>
      <c r="G77" s="28">
        <v>1</v>
      </c>
      <c r="H77" s="13">
        <f t="shared" si="5"/>
        <v>0</v>
      </c>
      <c r="I77" s="9"/>
      <c r="J77" s="9">
        <f t="shared" ref="J77:Y88" si="24">IF($A77&gt;=J$27,$E77,0)+IF($A77=J$27,$D77,0)</f>
        <v>0</v>
      </c>
      <c r="K77" s="9">
        <f t="shared" si="24"/>
        <v>0</v>
      </c>
      <c r="L77" s="9">
        <f t="shared" si="24"/>
        <v>0</v>
      </c>
      <c r="M77" s="9">
        <f t="shared" si="24"/>
        <v>0</v>
      </c>
      <c r="N77" s="9">
        <f t="shared" si="24"/>
        <v>0</v>
      </c>
      <c r="O77" s="9">
        <f t="shared" si="24"/>
        <v>0</v>
      </c>
      <c r="P77" s="9">
        <f t="shared" si="24"/>
        <v>0</v>
      </c>
      <c r="Q77" s="9">
        <f t="shared" si="24"/>
        <v>0</v>
      </c>
      <c r="R77" s="9">
        <f t="shared" si="24"/>
        <v>0</v>
      </c>
      <c r="S77" s="9">
        <f t="shared" si="24"/>
        <v>0</v>
      </c>
      <c r="T77" s="9">
        <f t="shared" si="24"/>
        <v>0</v>
      </c>
      <c r="U77" s="9">
        <f t="shared" si="24"/>
        <v>0</v>
      </c>
      <c r="V77" s="9">
        <f t="shared" si="24"/>
        <v>0</v>
      </c>
      <c r="W77" s="9">
        <f t="shared" si="24"/>
        <v>0</v>
      </c>
      <c r="X77" s="9">
        <f t="shared" si="24"/>
        <v>0</v>
      </c>
      <c r="Y77" s="9">
        <f t="shared" si="24"/>
        <v>0</v>
      </c>
      <c r="Z77" s="9">
        <f t="shared" si="23"/>
        <v>0</v>
      </c>
      <c r="AA77" s="9">
        <f t="shared" si="23"/>
        <v>0</v>
      </c>
      <c r="AB77" s="9">
        <f t="shared" si="23"/>
        <v>0</v>
      </c>
      <c r="AC77" s="9">
        <f t="shared" si="23"/>
        <v>0</v>
      </c>
      <c r="AD77" s="9">
        <f t="shared" si="23"/>
        <v>0</v>
      </c>
      <c r="AE77" s="9">
        <f t="shared" si="23"/>
        <v>0</v>
      </c>
      <c r="AF77" s="9">
        <f t="shared" si="23"/>
        <v>0</v>
      </c>
      <c r="AG77" s="9">
        <f t="shared" si="23"/>
        <v>0</v>
      </c>
      <c r="AH77" s="9">
        <f t="shared" si="23"/>
        <v>0</v>
      </c>
      <c r="AI77" s="9">
        <f t="shared" si="23"/>
        <v>0</v>
      </c>
      <c r="AJ77" s="9">
        <f t="shared" si="23"/>
        <v>0</v>
      </c>
      <c r="AK77" s="9">
        <f t="shared" si="23"/>
        <v>0</v>
      </c>
      <c r="AL77" s="9">
        <f t="shared" si="23"/>
        <v>0</v>
      </c>
      <c r="AM77" s="9">
        <f t="shared" si="23"/>
        <v>0</v>
      </c>
      <c r="AN77" s="9">
        <f t="shared" si="23"/>
        <v>0</v>
      </c>
      <c r="AO77" s="9">
        <f t="shared" si="23"/>
        <v>0</v>
      </c>
      <c r="AP77" s="9">
        <f t="shared" si="23"/>
        <v>0</v>
      </c>
      <c r="AQ77" s="9">
        <f t="shared" si="23"/>
        <v>0</v>
      </c>
      <c r="AR77" s="9">
        <f t="shared" si="23"/>
        <v>0</v>
      </c>
      <c r="AS77" s="9">
        <f t="shared" si="23"/>
        <v>0</v>
      </c>
      <c r="AT77" s="9">
        <f t="shared" si="23"/>
        <v>0</v>
      </c>
      <c r="AU77" s="9">
        <f t="shared" si="23"/>
        <v>0</v>
      </c>
      <c r="AV77" s="9">
        <f t="shared" si="23"/>
        <v>0</v>
      </c>
      <c r="AW77" s="9">
        <f t="shared" si="23"/>
        <v>0</v>
      </c>
      <c r="AX77" s="9">
        <f t="shared" si="23"/>
        <v>0</v>
      </c>
      <c r="AY77" s="9">
        <f t="shared" si="23"/>
        <v>0</v>
      </c>
      <c r="AZ77" s="9">
        <f t="shared" si="23"/>
        <v>0</v>
      </c>
      <c r="BA77" s="9">
        <f t="shared" si="23"/>
        <v>0</v>
      </c>
      <c r="BB77" s="9">
        <f t="shared" si="23"/>
        <v>0</v>
      </c>
      <c r="BC77" s="9">
        <f t="shared" si="23"/>
        <v>0</v>
      </c>
      <c r="BD77" s="9">
        <f t="shared" si="23"/>
        <v>0</v>
      </c>
      <c r="BE77" s="9">
        <f t="shared" si="23"/>
        <v>0</v>
      </c>
      <c r="BF77" s="9">
        <f t="shared" si="23"/>
        <v>0</v>
      </c>
      <c r="BG77" s="9">
        <f t="shared" si="23"/>
        <v>0</v>
      </c>
      <c r="BH77" s="9">
        <f t="shared" si="23"/>
        <v>0</v>
      </c>
      <c r="BI77" s="9">
        <f t="shared" si="23"/>
        <v>0</v>
      </c>
      <c r="BJ77" s="9">
        <f t="shared" si="23"/>
        <v>0</v>
      </c>
      <c r="BK77" s="9">
        <f t="shared" si="23"/>
        <v>0</v>
      </c>
      <c r="BL77" s="9">
        <f t="shared" si="23"/>
        <v>0</v>
      </c>
      <c r="BM77" s="9">
        <f t="shared" si="23"/>
        <v>0</v>
      </c>
      <c r="BN77" s="9">
        <f t="shared" si="23"/>
        <v>0</v>
      </c>
      <c r="BO77" s="9">
        <f t="shared" si="23"/>
        <v>0</v>
      </c>
      <c r="BP77" s="9">
        <f t="shared" si="23"/>
        <v>0</v>
      </c>
      <c r="BQ77" s="9">
        <f t="shared" si="23"/>
        <v>0</v>
      </c>
      <c r="BR77" s="9"/>
    </row>
    <row r="78" spans="1:70" x14ac:dyDescent="0.25">
      <c r="A78" s="25">
        <f t="shared" si="6"/>
        <v>50</v>
      </c>
      <c r="B78" s="29">
        <f>'Amort Alloc'!Q70</f>
        <v>0</v>
      </c>
      <c r="C78" s="30"/>
      <c r="D78" s="27">
        <f t="shared" si="3"/>
        <v>0</v>
      </c>
      <c r="E78" s="13">
        <f t="shared" si="4"/>
        <v>0</v>
      </c>
      <c r="F78" s="14">
        <f>'Rates Extrap'!K62</f>
        <v>2.2947999999999972E-2</v>
      </c>
      <c r="G78" s="28">
        <v>1</v>
      </c>
      <c r="H78" s="13">
        <f t="shared" si="5"/>
        <v>0</v>
      </c>
      <c r="I78" s="9"/>
      <c r="J78" s="9">
        <f t="shared" si="24"/>
        <v>0</v>
      </c>
      <c r="K78" s="9">
        <f t="shared" si="24"/>
        <v>0</v>
      </c>
      <c r="L78" s="9">
        <f t="shared" si="24"/>
        <v>0</v>
      </c>
      <c r="M78" s="9">
        <f t="shared" si="24"/>
        <v>0</v>
      </c>
      <c r="N78" s="9">
        <f t="shared" si="24"/>
        <v>0</v>
      </c>
      <c r="O78" s="9">
        <f t="shared" si="24"/>
        <v>0</v>
      </c>
      <c r="P78" s="9">
        <f t="shared" si="24"/>
        <v>0</v>
      </c>
      <c r="Q78" s="9">
        <f t="shared" si="24"/>
        <v>0</v>
      </c>
      <c r="R78" s="9">
        <f t="shared" si="24"/>
        <v>0</v>
      </c>
      <c r="S78" s="9">
        <f t="shared" si="24"/>
        <v>0</v>
      </c>
      <c r="T78" s="9">
        <f t="shared" si="24"/>
        <v>0</v>
      </c>
      <c r="U78" s="9">
        <f t="shared" si="24"/>
        <v>0</v>
      </c>
      <c r="V78" s="9">
        <f t="shared" si="24"/>
        <v>0</v>
      </c>
      <c r="W78" s="9">
        <f t="shared" si="24"/>
        <v>0</v>
      </c>
      <c r="X78" s="9">
        <f t="shared" si="24"/>
        <v>0</v>
      </c>
      <c r="Y78" s="9">
        <f t="shared" si="24"/>
        <v>0</v>
      </c>
      <c r="Z78" s="9">
        <f t="shared" si="23"/>
        <v>0</v>
      </c>
      <c r="AA78" s="9">
        <f t="shared" si="23"/>
        <v>0</v>
      </c>
      <c r="AB78" s="9">
        <f t="shared" si="23"/>
        <v>0</v>
      </c>
      <c r="AC78" s="9">
        <f t="shared" si="23"/>
        <v>0</v>
      </c>
      <c r="AD78" s="9">
        <f t="shared" si="23"/>
        <v>0</v>
      </c>
      <c r="AE78" s="9">
        <f t="shared" si="23"/>
        <v>0</v>
      </c>
      <c r="AF78" s="9">
        <f t="shared" si="23"/>
        <v>0</v>
      </c>
      <c r="AG78" s="9">
        <f t="shared" si="23"/>
        <v>0</v>
      </c>
      <c r="AH78" s="9">
        <f t="shared" si="23"/>
        <v>0</v>
      </c>
      <c r="AI78" s="9">
        <f t="shared" si="23"/>
        <v>0</v>
      </c>
      <c r="AJ78" s="9">
        <f t="shared" si="23"/>
        <v>0</v>
      </c>
      <c r="AK78" s="9">
        <f t="shared" si="23"/>
        <v>0</v>
      </c>
      <c r="AL78" s="9">
        <f t="shared" si="23"/>
        <v>0</v>
      </c>
      <c r="AM78" s="9">
        <f t="shared" si="23"/>
        <v>0</v>
      </c>
      <c r="AN78" s="9">
        <f t="shared" si="23"/>
        <v>0</v>
      </c>
      <c r="AO78" s="9">
        <f t="shared" si="23"/>
        <v>0</v>
      </c>
      <c r="AP78" s="9">
        <f t="shared" si="23"/>
        <v>0</v>
      </c>
      <c r="AQ78" s="9">
        <f t="shared" si="23"/>
        <v>0</v>
      </c>
      <c r="AR78" s="9">
        <f t="shared" si="23"/>
        <v>0</v>
      </c>
      <c r="AS78" s="9">
        <f t="shared" si="23"/>
        <v>0</v>
      </c>
      <c r="AT78" s="9">
        <f t="shared" si="23"/>
        <v>0</v>
      </c>
      <c r="AU78" s="9">
        <f t="shared" si="23"/>
        <v>0</v>
      </c>
      <c r="AV78" s="9">
        <f t="shared" si="23"/>
        <v>0</v>
      </c>
      <c r="AW78" s="9">
        <f t="shared" si="23"/>
        <v>0</v>
      </c>
      <c r="AX78" s="9">
        <f t="shared" si="23"/>
        <v>0</v>
      </c>
      <c r="AY78" s="9">
        <f t="shared" si="23"/>
        <v>0</v>
      </c>
      <c r="AZ78" s="9">
        <f t="shared" si="23"/>
        <v>0</v>
      </c>
      <c r="BA78" s="9">
        <f t="shared" si="23"/>
        <v>0</v>
      </c>
      <c r="BB78" s="9">
        <f t="shared" si="23"/>
        <v>0</v>
      </c>
      <c r="BC78" s="9">
        <f t="shared" si="23"/>
        <v>0</v>
      </c>
      <c r="BD78" s="9">
        <f t="shared" si="23"/>
        <v>0</v>
      </c>
      <c r="BE78" s="9">
        <f t="shared" si="23"/>
        <v>0</v>
      </c>
      <c r="BF78" s="9">
        <f t="shared" si="23"/>
        <v>0</v>
      </c>
      <c r="BG78" s="9">
        <f t="shared" si="23"/>
        <v>0</v>
      </c>
      <c r="BH78" s="9">
        <f t="shared" si="23"/>
        <v>0</v>
      </c>
      <c r="BI78" s="9">
        <f t="shared" si="23"/>
        <v>0</v>
      </c>
      <c r="BJ78" s="9">
        <f t="shared" si="23"/>
        <v>0</v>
      </c>
      <c r="BK78" s="9">
        <f t="shared" si="23"/>
        <v>0</v>
      </c>
      <c r="BL78" s="9">
        <f t="shared" si="23"/>
        <v>0</v>
      </c>
      <c r="BM78" s="9">
        <f t="shared" si="23"/>
        <v>0</v>
      </c>
      <c r="BN78" s="9">
        <f t="shared" si="23"/>
        <v>0</v>
      </c>
      <c r="BO78" s="9">
        <f t="shared" si="23"/>
        <v>0</v>
      </c>
      <c r="BP78" s="9">
        <f t="shared" si="23"/>
        <v>0</v>
      </c>
      <c r="BQ78" s="9">
        <f t="shared" si="23"/>
        <v>0</v>
      </c>
      <c r="BR78" s="9"/>
    </row>
    <row r="79" spans="1:70" x14ac:dyDescent="0.25">
      <c r="A79" s="25">
        <f t="shared" si="6"/>
        <v>51</v>
      </c>
      <c r="B79" s="29">
        <f>'Amort Alloc'!Q71</f>
        <v>0</v>
      </c>
      <c r="C79" s="30"/>
      <c r="D79" s="27">
        <f t="shared" si="3"/>
        <v>0</v>
      </c>
      <c r="E79" s="13">
        <f t="shared" si="4"/>
        <v>0</v>
      </c>
      <c r="F79" s="14">
        <f>'Rates Extrap'!K63</f>
        <v>2.3147999999999971E-2</v>
      </c>
      <c r="G79" s="28">
        <v>1</v>
      </c>
      <c r="H79" s="13">
        <f t="shared" si="5"/>
        <v>0</v>
      </c>
      <c r="I79" s="9"/>
      <c r="J79" s="9">
        <f t="shared" si="24"/>
        <v>0</v>
      </c>
      <c r="K79" s="9">
        <f t="shared" si="24"/>
        <v>0</v>
      </c>
      <c r="L79" s="9">
        <f t="shared" si="24"/>
        <v>0</v>
      </c>
      <c r="M79" s="9">
        <f t="shared" si="24"/>
        <v>0</v>
      </c>
      <c r="N79" s="9">
        <f t="shared" si="24"/>
        <v>0</v>
      </c>
      <c r="O79" s="9">
        <f t="shared" si="24"/>
        <v>0</v>
      </c>
      <c r="P79" s="9">
        <f t="shared" si="24"/>
        <v>0</v>
      </c>
      <c r="Q79" s="9">
        <f t="shared" si="24"/>
        <v>0</v>
      </c>
      <c r="R79" s="9">
        <f t="shared" si="24"/>
        <v>0</v>
      </c>
      <c r="S79" s="9">
        <f t="shared" si="24"/>
        <v>0</v>
      </c>
      <c r="T79" s="9">
        <f t="shared" si="24"/>
        <v>0</v>
      </c>
      <c r="U79" s="9">
        <f t="shared" si="24"/>
        <v>0</v>
      </c>
      <c r="V79" s="9">
        <f t="shared" si="24"/>
        <v>0</v>
      </c>
      <c r="W79" s="9">
        <f t="shared" si="24"/>
        <v>0</v>
      </c>
      <c r="X79" s="9">
        <f t="shared" si="24"/>
        <v>0</v>
      </c>
      <c r="Y79" s="9">
        <f t="shared" si="24"/>
        <v>0</v>
      </c>
      <c r="Z79" s="9">
        <f t="shared" si="23"/>
        <v>0</v>
      </c>
      <c r="AA79" s="9">
        <f t="shared" si="23"/>
        <v>0</v>
      </c>
      <c r="AB79" s="9">
        <f t="shared" si="23"/>
        <v>0</v>
      </c>
      <c r="AC79" s="9">
        <f t="shared" si="23"/>
        <v>0</v>
      </c>
      <c r="AD79" s="9">
        <f t="shared" si="23"/>
        <v>0</v>
      </c>
      <c r="AE79" s="9">
        <f t="shared" si="23"/>
        <v>0</v>
      </c>
      <c r="AF79" s="9">
        <f t="shared" si="23"/>
        <v>0</v>
      </c>
      <c r="AG79" s="9">
        <f t="shared" si="23"/>
        <v>0</v>
      </c>
      <c r="AH79" s="9">
        <f t="shared" si="23"/>
        <v>0</v>
      </c>
      <c r="AI79" s="9">
        <f t="shared" si="23"/>
        <v>0</v>
      </c>
      <c r="AJ79" s="9">
        <f t="shared" si="23"/>
        <v>0</v>
      </c>
      <c r="AK79" s="9">
        <f t="shared" si="23"/>
        <v>0</v>
      </c>
      <c r="AL79" s="9">
        <f t="shared" si="23"/>
        <v>0</v>
      </c>
      <c r="AM79" s="9">
        <f t="shared" si="23"/>
        <v>0</v>
      </c>
      <c r="AN79" s="9">
        <f t="shared" si="23"/>
        <v>0</v>
      </c>
      <c r="AO79" s="9">
        <f t="shared" si="23"/>
        <v>0</v>
      </c>
      <c r="AP79" s="9">
        <f t="shared" si="23"/>
        <v>0</v>
      </c>
      <c r="AQ79" s="9">
        <f t="shared" si="23"/>
        <v>0</v>
      </c>
      <c r="AR79" s="9">
        <f t="shared" si="23"/>
        <v>0</v>
      </c>
      <c r="AS79" s="9">
        <f t="shared" si="23"/>
        <v>0</v>
      </c>
      <c r="AT79" s="9">
        <f t="shared" si="23"/>
        <v>0</v>
      </c>
      <c r="AU79" s="9">
        <f t="shared" si="23"/>
        <v>0</v>
      </c>
      <c r="AV79" s="9">
        <f t="shared" si="23"/>
        <v>0</v>
      </c>
      <c r="AW79" s="9">
        <f t="shared" si="23"/>
        <v>0</v>
      </c>
      <c r="AX79" s="9">
        <f t="shared" si="23"/>
        <v>0</v>
      </c>
      <c r="AY79" s="9">
        <f t="shared" si="23"/>
        <v>0</v>
      </c>
      <c r="AZ79" s="9">
        <f t="shared" si="23"/>
        <v>0</v>
      </c>
      <c r="BA79" s="9">
        <f t="shared" si="23"/>
        <v>0</v>
      </c>
      <c r="BB79" s="9">
        <f t="shared" si="23"/>
        <v>0</v>
      </c>
      <c r="BC79" s="9">
        <f t="shared" si="23"/>
        <v>0</v>
      </c>
      <c r="BD79" s="9">
        <f t="shared" si="23"/>
        <v>0</v>
      </c>
      <c r="BE79" s="9">
        <f t="shared" si="23"/>
        <v>0</v>
      </c>
      <c r="BF79" s="9">
        <f t="shared" si="23"/>
        <v>0</v>
      </c>
      <c r="BG79" s="9">
        <f t="shared" si="23"/>
        <v>0</v>
      </c>
      <c r="BH79" s="9">
        <f t="shared" si="23"/>
        <v>0</v>
      </c>
      <c r="BI79" s="9">
        <f t="shared" si="23"/>
        <v>0</v>
      </c>
      <c r="BJ79" s="9">
        <f t="shared" si="23"/>
        <v>0</v>
      </c>
      <c r="BK79" s="9">
        <f t="shared" si="23"/>
        <v>0</v>
      </c>
      <c r="BL79" s="9">
        <f t="shared" si="23"/>
        <v>0</v>
      </c>
      <c r="BM79" s="9">
        <f t="shared" si="23"/>
        <v>0</v>
      </c>
      <c r="BN79" s="9">
        <f t="shared" si="23"/>
        <v>0</v>
      </c>
      <c r="BO79" s="9">
        <f t="shared" si="23"/>
        <v>0</v>
      </c>
      <c r="BP79" s="9">
        <f t="shared" si="23"/>
        <v>0</v>
      </c>
      <c r="BQ79" s="9">
        <f t="shared" si="23"/>
        <v>0</v>
      </c>
      <c r="BR79" s="9"/>
    </row>
    <row r="80" spans="1:70" x14ac:dyDescent="0.25">
      <c r="A80" s="25">
        <f t="shared" si="6"/>
        <v>52</v>
      </c>
      <c r="B80" s="29">
        <f>'Amort Alloc'!Q72</f>
        <v>0</v>
      </c>
      <c r="C80" s="30"/>
      <c r="D80" s="27">
        <f t="shared" si="3"/>
        <v>0</v>
      </c>
      <c r="E80" s="13">
        <f t="shared" si="4"/>
        <v>0</v>
      </c>
      <c r="F80" s="14">
        <f>'Rates Extrap'!K64</f>
        <v>2.3347999999999969E-2</v>
      </c>
      <c r="G80" s="28">
        <v>1</v>
      </c>
      <c r="H80" s="13">
        <f t="shared" si="5"/>
        <v>0</v>
      </c>
      <c r="I80" s="9"/>
      <c r="J80" s="9">
        <f t="shared" si="24"/>
        <v>0</v>
      </c>
      <c r="K80" s="9">
        <f t="shared" si="24"/>
        <v>0</v>
      </c>
      <c r="L80" s="9">
        <f t="shared" si="24"/>
        <v>0</v>
      </c>
      <c r="M80" s="9">
        <f t="shared" si="24"/>
        <v>0</v>
      </c>
      <c r="N80" s="9">
        <f t="shared" si="24"/>
        <v>0</v>
      </c>
      <c r="O80" s="9">
        <f t="shared" si="24"/>
        <v>0</v>
      </c>
      <c r="P80" s="9">
        <f t="shared" si="24"/>
        <v>0</v>
      </c>
      <c r="Q80" s="9">
        <f t="shared" si="24"/>
        <v>0</v>
      </c>
      <c r="R80" s="9">
        <f t="shared" si="24"/>
        <v>0</v>
      </c>
      <c r="S80" s="9">
        <f t="shared" si="24"/>
        <v>0</v>
      </c>
      <c r="T80" s="9">
        <f t="shared" si="24"/>
        <v>0</v>
      </c>
      <c r="U80" s="9">
        <f t="shared" si="24"/>
        <v>0</v>
      </c>
      <c r="V80" s="9">
        <f t="shared" si="24"/>
        <v>0</v>
      </c>
      <c r="W80" s="9">
        <f t="shared" si="24"/>
        <v>0</v>
      </c>
      <c r="X80" s="9">
        <f t="shared" si="24"/>
        <v>0</v>
      </c>
      <c r="Y80" s="9">
        <f t="shared" si="24"/>
        <v>0</v>
      </c>
      <c r="Z80" s="9">
        <f t="shared" si="23"/>
        <v>0</v>
      </c>
      <c r="AA80" s="9">
        <f t="shared" si="23"/>
        <v>0</v>
      </c>
      <c r="AB80" s="9">
        <f t="shared" si="23"/>
        <v>0</v>
      </c>
      <c r="AC80" s="9">
        <f t="shared" si="23"/>
        <v>0</v>
      </c>
      <c r="AD80" s="9">
        <f t="shared" si="23"/>
        <v>0</v>
      </c>
      <c r="AE80" s="9">
        <f t="shared" si="23"/>
        <v>0</v>
      </c>
      <c r="AF80" s="9">
        <f t="shared" si="23"/>
        <v>0</v>
      </c>
      <c r="AG80" s="9">
        <f t="shared" si="23"/>
        <v>0</v>
      </c>
      <c r="AH80" s="9">
        <f t="shared" si="23"/>
        <v>0</v>
      </c>
      <c r="AI80" s="9">
        <f t="shared" si="23"/>
        <v>0</v>
      </c>
      <c r="AJ80" s="9">
        <f t="shared" si="23"/>
        <v>0</v>
      </c>
      <c r="AK80" s="9">
        <f t="shared" si="23"/>
        <v>0</v>
      </c>
      <c r="AL80" s="9">
        <f t="shared" si="23"/>
        <v>0</v>
      </c>
      <c r="AM80" s="9">
        <f t="shared" si="23"/>
        <v>0</v>
      </c>
      <c r="AN80" s="9">
        <f t="shared" si="23"/>
        <v>0</v>
      </c>
      <c r="AO80" s="9">
        <f t="shared" si="23"/>
        <v>0</v>
      </c>
      <c r="AP80" s="9">
        <f t="shared" si="23"/>
        <v>0</v>
      </c>
      <c r="AQ80" s="9">
        <f t="shared" si="23"/>
        <v>0</v>
      </c>
      <c r="AR80" s="9">
        <f t="shared" si="23"/>
        <v>0</v>
      </c>
      <c r="AS80" s="9">
        <f t="shared" si="23"/>
        <v>0</v>
      </c>
      <c r="AT80" s="9">
        <f t="shared" si="23"/>
        <v>0</v>
      </c>
      <c r="AU80" s="9">
        <f t="shared" si="23"/>
        <v>0</v>
      </c>
      <c r="AV80" s="9">
        <f t="shared" si="23"/>
        <v>0</v>
      </c>
      <c r="AW80" s="9">
        <f t="shared" si="23"/>
        <v>0</v>
      </c>
      <c r="AX80" s="9">
        <f t="shared" si="23"/>
        <v>0</v>
      </c>
      <c r="AY80" s="9">
        <f t="shared" si="23"/>
        <v>0</v>
      </c>
      <c r="AZ80" s="9">
        <f t="shared" si="23"/>
        <v>0</v>
      </c>
      <c r="BA80" s="9">
        <f t="shared" si="23"/>
        <v>0</v>
      </c>
      <c r="BB80" s="9">
        <f t="shared" si="23"/>
        <v>0</v>
      </c>
      <c r="BC80" s="9">
        <f t="shared" si="23"/>
        <v>0</v>
      </c>
      <c r="BD80" s="9">
        <f t="shared" si="23"/>
        <v>0</v>
      </c>
      <c r="BE80" s="9">
        <f t="shared" si="23"/>
        <v>0</v>
      </c>
      <c r="BF80" s="9">
        <f t="shared" si="23"/>
        <v>0</v>
      </c>
      <c r="BG80" s="9">
        <f t="shared" si="23"/>
        <v>0</v>
      </c>
      <c r="BH80" s="9">
        <f t="shared" si="23"/>
        <v>0</v>
      </c>
      <c r="BI80" s="9">
        <f t="shared" si="23"/>
        <v>0</v>
      </c>
      <c r="BJ80" s="9">
        <f t="shared" si="23"/>
        <v>0</v>
      </c>
      <c r="BK80" s="9">
        <f t="shared" si="23"/>
        <v>0</v>
      </c>
      <c r="BL80" s="9">
        <f t="shared" si="23"/>
        <v>0</v>
      </c>
      <c r="BM80" s="9">
        <f t="shared" si="23"/>
        <v>0</v>
      </c>
      <c r="BN80" s="9">
        <f t="shared" si="23"/>
        <v>0</v>
      </c>
      <c r="BO80" s="9">
        <f t="shared" si="23"/>
        <v>0</v>
      </c>
      <c r="BP80" s="9">
        <f t="shared" si="23"/>
        <v>0</v>
      </c>
      <c r="BQ80" s="9">
        <f t="shared" si="23"/>
        <v>0</v>
      </c>
      <c r="BR80" s="9"/>
    </row>
    <row r="81" spans="1:70" x14ac:dyDescent="0.25">
      <c r="A81" s="25">
        <f t="shared" si="6"/>
        <v>53</v>
      </c>
      <c r="B81" s="29">
        <f>'Amort Alloc'!Q73</f>
        <v>0</v>
      </c>
      <c r="C81" s="30"/>
      <c r="D81" s="27">
        <f t="shared" si="3"/>
        <v>0</v>
      </c>
      <c r="E81" s="13">
        <f t="shared" si="4"/>
        <v>0</v>
      </c>
      <c r="F81" s="14">
        <f>'Rates Extrap'!K65</f>
        <v>2.3547999999999968E-2</v>
      </c>
      <c r="G81" s="28">
        <v>1</v>
      </c>
      <c r="H81" s="13">
        <f t="shared" si="5"/>
        <v>0</v>
      </c>
      <c r="I81" s="9"/>
      <c r="J81" s="9">
        <f t="shared" si="24"/>
        <v>0</v>
      </c>
      <c r="K81" s="9">
        <f t="shared" si="24"/>
        <v>0</v>
      </c>
      <c r="L81" s="9">
        <f t="shared" si="24"/>
        <v>0</v>
      </c>
      <c r="M81" s="9">
        <f t="shared" si="24"/>
        <v>0</v>
      </c>
      <c r="N81" s="9">
        <f t="shared" si="24"/>
        <v>0</v>
      </c>
      <c r="O81" s="9">
        <f t="shared" si="24"/>
        <v>0</v>
      </c>
      <c r="P81" s="9">
        <f t="shared" si="24"/>
        <v>0</v>
      </c>
      <c r="Q81" s="9">
        <f t="shared" si="24"/>
        <v>0</v>
      </c>
      <c r="R81" s="9">
        <f t="shared" si="24"/>
        <v>0</v>
      </c>
      <c r="S81" s="9">
        <f t="shared" si="24"/>
        <v>0</v>
      </c>
      <c r="T81" s="9">
        <f t="shared" si="24"/>
        <v>0</v>
      </c>
      <c r="U81" s="9">
        <f t="shared" si="24"/>
        <v>0</v>
      </c>
      <c r="V81" s="9">
        <f t="shared" si="24"/>
        <v>0</v>
      </c>
      <c r="W81" s="9">
        <f t="shared" si="24"/>
        <v>0</v>
      </c>
      <c r="X81" s="9">
        <f t="shared" si="24"/>
        <v>0</v>
      </c>
      <c r="Y81" s="9">
        <f t="shared" si="24"/>
        <v>0</v>
      </c>
      <c r="Z81" s="9">
        <f t="shared" si="23"/>
        <v>0</v>
      </c>
      <c r="AA81" s="9">
        <f t="shared" si="23"/>
        <v>0</v>
      </c>
      <c r="AB81" s="9">
        <f t="shared" si="23"/>
        <v>0</v>
      </c>
      <c r="AC81" s="9">
        <f t="shared" si="23"/>
        <v>0</v>
      </c>
      <c r="AD81" s="9">
        <f t="shared" si="23"/>
        <v>0</v>
      </c>
      <c r="AE81" s="9">
        <f t="shared" si="23"/>
        <v>0</v>
      </c>
      <c r="AF81" s="9">
        <f t="shared" si="23"/>
        <v>0</v>
      </c>
      <c r="AG81" s="9">
        <f t="shared" si="23"/>
        <v>0</v>
      </c>
      <c r="AH81" s="9">
        <f t="shared" si="23"/>
        <v>0</v>
      </c>
      <c r="AI81" s="9">
        <f t="shared" si="23"/>
        <v>0</v>
      </c>
      <c r="AJ81" s="9">
        <f t="shared" si="23"/>
        <v>0</v>
      </c>
      <c r="AK81" s="9">
        <f t="shared" si="23"/>
        <v>0</v>
      </c>
      <c r="AL81" s="9">
        <f t="shared" si="23"/>
        <v>0</v>
      </c>
      <c r="AM81" s="9">
        <f t="shared" si="23"/>
        <v>0</v>
      </c>
      <c r="AN81" s="9">
        <f t="shared" si="23"/>
        <v>0</v>
      </c>
      <c r="AO81" s="9">
        <f t="shared" si="23"/>
        <v>0</v>
      </c>
      <c r="AP81" s="9">
        <f t="shared" si="23"/>
        <v>0</v>
      </c>
      <c r="AQ81" s="9">
        <f t="shared" si="23"/>
        <v>0</v>
      </c>
      <c r="AR81" s="9">
        <f t="shared" si="23"/>
        <v>0</v>
      </c>
      <c r="AS81" s="9">
        <f t="shared" si="23"/>
        <v>0</v>
      </c>
      <c r="AT81" s="9">
        <f t="shared" si="23"/>
        <v>0</v>
      </c>
      <c r="AU81" s="9">
        <f t="shared" si="23"/>
        <v>0</v>
      </c>
      <c r="AV81" s="9">
        <f t="shared" si="23"/>
        <v>0</v>
      </c>
      <c r="AW81" s="9">
        <f t="shared" si="23"/>
        <v>0</v>
      </c>
      <c r="AX81" s="9">
        <f t="shared" si="23"/>
        <v>0</v>
      </c>
      <c r="AY81" s="9">
        <f t="shared" si="23"/>
        <v>0</v>
      </c>
      <c r="AZ81" s="9">
        <f t="shared" si="23"/>
        <v>0</v>
      </c>
      <c r="BA81" s="9">
        <f t="shared" si="23"/>
        <v>0</v>
      </c>
      <c r="BB81" s="9">
        <f t="shared" si="23"/>
        <v>0</v>
      </c>
      <c r="BC81" s="9">
        <f t="shared" si="23"/>
        <v>0</v>
      </c>
      <c r="BD81" s="9">
        <f t="shared" si="23"/>
        <v>0</v>
      </c>
      <c r="BE81" s="9">
        <f t="shared" si="23"/>
        <v>0</v>
      </c>
      <c r="BF81" s="9">
        <f t="shared" si="23"/>
        <v>0</v>
      </c>
      <c r="BG81" s="9">
        <f t="shared" si="23"/>
        <v>0</v>
      </c>
      <c r="BH81" s="9">
        <f t="shared" ref="BH81:BQ81" si="25">IF($A81&gt;=BH$27,$E81,0)+IF($A81=BH$27,$D81,0)</f>
        <v>0</v>
      </c>
      <c r="BI81" s="9">
        <f t="shared" si="25"/>
        <v>0</v>
      </c>
      <c r="BJ81" s="9">
        <f t="shared" si="25"/>
        <v>0</v>
      </c>
      <c r="BK81" s="9">
        <f t="shared" si="25"/>
        <v>0</v>
      </c>
      <c r="BL81" s="9">
        <f t="shared" si="25"/>
        <v>0</v>
      </c>
      <c r="BM81" s="9">
        <f t="shared" si="25"/>
        <v>0</v>
      </c>
      <c r="BN81" s="9">
        <f t="shared" si="25"/>
        <v>0</v>
      </c>
      <c r="BO81" s="9">
        <f t="shared" si="25"/>
        <v>0</v>
      </c>
      <c r="BP81" s="9">
        <f t="shared" si="25"/>
        <v>0</v>
      </c>
      <c r="BQ81" s="9">
        <f t="shared" si="25"/>
        <v>0</v>
      </c>
      <c r="BR81" s="9"/>
    </row>
    <row r="82" spans="1:70" x14ac:dyDescent="0.25">
      <c r="A82" s="25">
        <f t="shared" si="6"/>
        <v>54</v>
      </c>
      <c r="B82" s="29">
        <f>'Amort Alloc'!Q74</f>
        <v>0</v>
      </c>
      <c r="C82" s="30"/>
      <c r="D82" s="27">
        <f t="shared" si="3"/>
        <v>0</v>
      </c>
      <c r="E82" s="13">
        <f t="shared" si="4"/>
        <v>0</v>
      </c>
      <c r="F82" s="14">
        <f>'Rates Extrap'!K66</f>
        <v>2.3747999999999967E-2</v>
      </c>
      <c r="G82" s="28">
        <v>1</v>
      </c>
      <c r="H82" s="13">
        <f t="shared" si="5"/>
        <v>0</v>
      </c>
      <c r="I82" s="9"/>
      <c r="J82" s="9">
        <f t="shared" si="24"/>
        <v>0</v>
      </c>
      <c r="K82" s="9">
        <f t="shared" si="24"/>
        <v>0</v>
      </c>
      <c r="L82" s="9">
        <f t="shared" si="24"/>
        <v>0</v>
      </c>
      <c r="M82" s="9">
        <f t="shared" si="24"/>
        <v>0</v>
      </c>
      <c r="N82" s="9">
        <f t="shared" si="24"/>
        <v>0</v>
      </c>
      <c r="O82" s="9">
        <f t="shared" si="24"/>
        <v>0</v>
      </c>
      <c r="P82" s="9">
        <f t="shared" si="24"/>
        <v>0</v>
      </c>
      <c r="Q82" s="9">
        <f t="shared" si="24"/>
        <v>0</v>
      </c>
      <c r="R82" s="9">
        <f t="shared" si="24"/>
        <v>0</v>
      </c>
      <c r="S82" s="9">
        <f t="shared" si="24"/>
        <v>0</v>
      </c>
      <c r="T82" s="9">
        <f t="shared" si="24"/>
        <v>0</v>
      </c>
      <c r="U82" s="9">
        <f t="shared" si="24"/>
        <v>0</v>
      </c>
      <c r="V82" s="9">
        <f t="shared" si="24"/>
        <v>0</v>
      </c>
      <c r="W82" s="9">
        <f t="shared" si="24"/>
        <v>0</v>
      </c>
      <c r="X82" s="9">
        <f t="shared" si="24"/>
        <v>0</v>
      </c>
      <c r="Y82" s="9">
        <f t="shared" si="24"/>
        <v>0</v>
      </c>
      <c r="Z82" s="9">
        <f t="shared" ref="Z82:BQ87" si="26">IF($A82&gt;=Z$27,$E82,0)+IF($A82=Z$27,$D82,0)</f>
        <v>0</v>
      </c>
      <c r="AA82" s="9">
        <f t="shared" si="26"/>
        <v>0</v>
      </c>
      <c r="AB82" s="9">
        <f t="shared" si="26"/>
        <v>0</v>
      </c>
      <c r="AC82" s="9">
        <f t="shared" si="26"/>
        <v>0</v>
      </c>
      <c r="AD82" s="9">
        <f t="shared" si="26"/>
        <v>0</v>
      </c>
      <c r="AE82" s="9">
        <f t="shared" si="26"/>
        <v>0</v>
      </c>
      <c r="AF82" s="9">
        <f t="shared" si="26"/>
        <v>0</v>
      </c>
      <c r="AG82" s="9">
        <f t="shared" si="26"/>
        <v>0</v>
      </c>
      <c r="AH82" s="9">
        <f t="shared" si="26"/>
        <v>0</v>
      </c>
      <c r="AI82" s="9">
        <f t="shared" si="26"/>
        <v>0</v>
      </c>
      <c r="AJ82" s="9">
        <f t="shared" si="26"/>
        <v>0</v>
      </c>
      <c r="AK82" s="9">
        <f t="shared" si="26"/>
        <v>0</v>
      </c>
      <c r="AL82" s="9">
        <f t="shared" si="26"/>
        <v>0</v>
      </c>
      <c r="AM82" s="9">
        <f t="shared" si="26"/>
        <v>0</v>
      </c>
      <c r="AN82" s="9">
        <f t="shared" si="26"/>
        <v>0</v>
      </c>
      <c r="AO82" s="9">
        <f t="shared" si="26"/>
        <v>0</v>
      </c>
      <c r="AP82" s="9">
        <f t="shared" si="26"/>
        <v>0</v>
      </c>
      <c r="AQ82" s="9">
        <f t="shared" si="26"/>
        <v>0</v>
      </c>
      <c r="AR82" s="9">
        <f t="shared" si="26"/>
        <v>0</v>
      </c>
      <c r="AS82" s="9">
        <f t="shared" si="26"/>
        <v>0</v>
      </c>
      <c r="AT82" s="9">
        <f t="shared" si="26"/>
        <v>0</v>
      </c>
      <c r="AU82" s="9">
        <f t="shared" si="26"/>
        <v>0</v>
      </c>
      <c r="AV82" s="9">
        <f t="shared" si="26"/>
        <v>0</v>
      </c>
      <c r="AW82" s="9">
        <f t="shared" si="26"/>
        <v>0</v>
      </c>
      <c r="AX82" s="9">
        <f t="shared" si="26"/>
        <v>0</v>
      </c>
      <c r="AY82" s="9">
        <f t="shared" si="26"/>
        <v>0</v>
      </c>
      <c r="AZ82" s="9">
        <f t="shared" si="26"/>
        <v>0</v>
      </c>
      <c r="BA82" s="9">
        <f t="shared" si="26"/>
        <v>0</v>
      </c>
      <c r="BB82" s="9">
        <f t="shared" si="26"/>
        <v>0</v>
      </c>
      <c r="BC82" s="9">
        <f t="shared" si="26"/>
        <v>0</v>
      </c>
      <c r="BD82" s="9">
        <f t="shared" si="26"/>
        <v>0</v>
      </c>
      <c r="BE82" s="9">
        <f t="shared" si="26"/>
        <v>0</v>
      </c>
      <c r="BF82" s="9">
        <f t="shared" si="26"/>
        <v>0</v>
      </c>
      <c r="BG82" s="9">
        <f t="shared" si="26"/>
        <v>0</v>
      </c>
      <c r="BH82" s="9">
        <f t="shared" si="26"/>
        <v>0</v>
      </c>
      <c r="BI82" s="9">
        <f t="shared" si="26"/>
        <v>0</v>
      </c>
      <c r="BJ82" s="9">
        <f t="shared" si="26"/>
        <v>0</v>
      </c>
      <c r="BK82" s="9">
        <f t="shared" si="26"/>
        <v>0</v>
      </c>
      <c r="BL82" s="9">
        <f t="shared" si="26"/>
        <v>0</v>
      </c>
      <c r="BM82" s="9">
        <f t="shared" si="26"/>
        <v>0</v>
      </c>
      <c r="BN82" s="9">
        <f t="shared" si="26"/>
        <v>0</v>
      </c>
      <c r="BO82" s="9">
        <f t="shared" si="26"/>
        <v>0</v>
      </c>
      <c r="BP82" s="9">
        <f t="shared" si="26"/>
        <v>0</v>
      </c>
      <c r="BQ82" s="9">
        <f t="shared" si="26"/>
        <v>0</v>
      </c>
      <c r="BR82" s="9"/>
    </row>
    <row r="83" spans="1:70" x14ac:dyDescent="0.25">
      <c r="A83" s="25">
        <f t="shared" si="6"/>
        <v>55</v>
      </c>
      <c r="B83" s="29">
        <f>'Amort Alloc'!Q75</f>
        <v>0</v>
      </c>
      <c r="C83" s="30"/>
      <c r="D83" s="27">
        <f t="shared" si="3"/>
        <v>0</v>
      </c>
      <c r="E83" s="13">
        <f t="shared" si="4"/>
        <v>0</v>
      </c>
      <c r="F83" s="14">
        <f>'Rates Extrap'!K67</f>
        <v>2.3947999999999966E-2</v>
      </c>
      <c r="G83" s="28">
        <v>1</v>
      </c>
      <c r="H83" s="13">
        <f t="shared" si="5"/>
        <v>0</v>
      </c>
      <c r="I83" s="9"/>
      <c r="J83" s="9">
        <f t="shared" si="24"/>
        <v>0</v>
      </c>
      <c r="K83" s="9">
        <f t="shared" si="24"/>
        <v>0</v>
      </c>
      <c r="L83" s="9">
        <f t="shared" si="24"/>
        <v>0</v>
      </c>
      <c r="M83" s="9">
        <f t="shared" si="24"/>
        <v>0</v>
      </c>
      <c r="N83" s="9">
        <f t="shared" si="24"/>
        <v>0</v>
      </c>
      <c r="O83" s="9">
        <f t="shared" si="24"/>
        <v>0</v>
      </c>
      <c r="P83" s="9">
        <f t="shared" si="24"/>
        <v>0</v>
      </c>
      <c r="Q83" s="9">
        <f t="shared" si="24"/>
        <v>0</v>
      </c>
      <c r="R83" s="9">
        <f t="shared" si="24"/>
        <v>0</v>
      </c>
      <c r="S83" s="9">
        <f t="shared" si="24"/>
        <v>0</v>
      </c>
      <c r="T83" s="9">
        <f t="shared" si="24"/>
        <v>0</v>
      </c>
      <c r="U83" s="9">
        <f t="shared" si="24"/>
        <v>0</v>
      </c>
      <c r="V83" s="9">
        <f t="shared" si="24"/>
        <v>0</v>
      </c>
      <c r="W83" s="9">
        <f t="shared" si="24"/>
        <v>0</v>
      </c>
      <c r="X83" s="9">
        <f t="shared" si="24"/>
        <v>0</v>
      </c>
      <c r="Y83" s="9">
        <f t="shared" si="24"/>
        <v>0</v>
      </c>
      <c r="Z83" s="9">
        <f t="shared" si="26"/>
        <v>0</v>
      </c>
      <c r="AA83" s="9">
        <f t="shared" si="26"/>
        <v>0</v>
      </c>
      <c r="AB83" s="9">
        <f t="shared" si="26"/>
        <v>0</v>
      </c>
      <c r="AC83" s="9">
        <f t="shared" si="26"/>
        <v>0</v>
      </c>
      <c r="AD83" s="9">
        <f t="shared" si="26"/>
        <v>0</v>
      </c>
      <c r="AE83" s="9">
        <f t="shared" si="26"/>
        <v>0</v>
      </c>
      <c r="AF83" s="9">
        <f t="shared" si="26"/>
        <v>0</v>
      </c>
      <c r="AG83" s="9">
        <f t="shared" si="26"/>
        <v>0</v>
      </c>
      <c r="AH83" s="9">
        <f t="shared" si="26"/>
        <v>0</v>
      </c>
      <c r="AI83" s="9">
        <f t="shared" si="26"/>
        <v>0</v>
      </c>
      <c r="AJ83" s="9">
        <f t="shared" si="26"/>
        <v>0</v>
      </c>
      <c r="AK83" s="9">
        <f t="shared" si="26"/>
        <v>0</v>
      </c>
      <c r="AL83" s="9">
        <f t="shared" si="26"/>
        <v>0</v>
      </c>
      <c r="AM83" s="9">
        <f t="shared" si="26"/>
        <v>0</v>
      </c>
      <c r="AN83" s="9">
        <f t="shared" si="26"/>
        <v>0</v>
      </c>
      <c r="AO83" s="9">
        <f t="shared" si="26"/>
        <v>0</v>
      </c>
      <c r="AP83" s="9">
        <f t="shared" si="26"/>
        <v>0</v>
      </c>
      <c r="AQ83" s="9">
        <f t="shared" si="26"/>
        <v>0</v>
      </c>
      <c r="AR83" s="9">
        <f t="shared" si="26"/>
        <v>0</v>
      </c>
      <c r="AS83" s="9">
        <f t="shared" si="26"/>
        <v>0</v>
      </c>
      <c r="AT83" s="9">
        <f t="shared" si="26"/>
        <v>0</v>
      </c>
      <c r="AU83" s="9">
        <f t="shared" si="26"/>
        <v>0</v>
      </c>
      <c r="AV83" s="9">
        <f t="shared" si="26"/>
        <v>0</v>
      </c>
      <c r="AW83" s="9">
        <f t="shared" si="26"/>
        <v>0</v>
      </c>
      <c r="AX83" s="9">
        <f t="shared" si="26"/>
        <v>0</v>
      </c>
      <c r="AY83" s="9">
        <f t="shared" si="26"/>
        <v>0</v>
      </c>
      <c r="AZ83" s="9">
        <f t="shared" si="26"/>
        <v>0</v>
      </c>
      <c r="BA83" s="9">
        <f t="shared" si="26"/>
        <v>0</v>
      </c>
      <c r="BB83" s="9">
        <f t="shared" si="26"/>
        <v>0</v>
      </c>
      <c r="BC83" s="9">
        <f t="shared" si="26"/>
        <v>0</v>
      </c>
      <c r="BD83" s="9">
        <f t="shared" si="26"/>
        <v>0</v>
      </c>
      <c r="BE83" s="9">
        <f t="shared" si="26"/>
        <v>0</v>
      </c>
      <c r="BF83" s="9">
        <f t="shared" si="26"/>
        <v>0</v>
      </c>
      <c r="BG83" s="9">
        <f t="shared" si="26"/>
        <v>0</v>
      </c>
      <c r="BH83" s="9">
        <f t="shared" si="26"/>
        <v>0</v>
      </c>
      <c r="BI83" s="9">
        <f t="shared" si="26"/>
        <v>0</v>
      </c>
      <c r="BJ83" s="9">
        <f t="shared" si="26"/>
        <v>0</v>
      </c>
      <c r="BK83" s="9">
        <f t="shared" si="26"/>
        <v>0</v>
      </c>
      <c r="BL83" s="9">
        <f t="shared" si="26"/>
        <v>0</v>
      </c>
      <c r="BM83" s="9">
        <f t="shared" si="26"/>
        <v>0</v>
      </c>
      <c r="BN83" s="9">
        <f t="shared" si="26"/>
        <v>0</v>
      </c>
      <c r="BO83" s="9">
        <f t="shared" si="26"/>
        <v>0</v>
      </c>
      <c r="BP83" s="9">
        <f t="shared" si="26"/>
        <v>0</v>
      </c>
      <c r="BQ83" s="9">
        <f t="shared" si="26"/>
        <v>0</v>
      </c>
      <c r="BR83" s="9"/>
    </row>
    <row r="84" spans="1:70" x14ac:dyDescent="0.25">
      <c r="A84" s="25">
        <f t="shared" si="6"/>
        <v>56</v>
      </c>
      <c r="B84" s="29">
        <f>'Amort Alloc'!Q76</f>
        <v>0</v>
      </c>
      <c r="C84" s="30"/>
      <c r="D84" s="27">
        <f t="shared" si="3"/>
        <v>0</v>
      </c>
      <c r="E84" s="13">
        <f t="shared" si="4"/>
        <v>0</v>
      </c>
      <c r="F84" s="14">
        <f>'Rates Extrap'!K68</f>
        <v>2.4147999999999965E-2</v>
      </c>
      <c r="G84" s="28">
        <v>1</v>
      </c>
      <c r="H84" s="13">
        <f t="shared" si="5"/>
        <v>0</v>
      </c>
      <c r="I84" s="9"/>
      <c r="J84" s="9">
        <f t="shared" si="24"/>
        <v>0</v>
      </c>
      <c r="K84" s="9">
        <f t="shared" si="24"/>
        <v>0</v>
      </c>
      <c r="L84" s="9">
        <f t="shared" si="24"/>
        <v>0</v>
      </c>
      <c r="M84" s="9">
        <f t="shared" si="24"/>
        <v>0</v>
      </c>
      <c r="N84" s="9">
        <f t="shared" si="24"/>
        <v>0</v>
      </c>
      <c r="O84" s="9">
        <f t="shared" si="24"/>
        <v>0</v>
      </c>
      <c r="P84" s="9">
        <f t="shared" si="24"/>
        <v>0</v>
      </c>
      <c r="Q84" s="9">
        <f t="shared" si="24"/>
        <v>0</v>
      </c>
      <c r="R84" s="9">
        <f t="shared" si="24"/>
        <v>0</v>
      </c>
      <c r="S84" s="9">
        <f t="shared" si="24"/>
        <v>0</v>
      </c>
      <c r="T84" s="9">
        <f t="shared" si="24"/>
        <v>0</v>
      </c>
      <c r="U84" s="9">
        <f t="shared" si="24"/>
        <v>0</v>
      </c>
      <c r="V84" s="9">
        <f t="shared" si="24"/>
        <v>0</v>
      </c>
      <c r="W84" s="9">
        <f t="shared" si="24"/>
        <v>0</v>
      </c>
      <c r="X84" s="9">
        <f t="shared" si="24"/>
        <v>0</v>
      </c>
      <c r="Y84" s="9">
        <f t="shared" si="24"/>
        <v>0</v>
      </c>
      <c r="Z84" s="9">
        <f t="shared" si="26"/>
        <v>0</v>
      </c>
      <c r="AA84" s="9">
        <f t="shared" si="26"/>
        <v>0</v>
      </c>
      <c r="AB84" s="9">
        <f t="shared" si="26"/>
        <v>0</v>
      </c>
      <c r="AC84" s="9">
        <f t="shared" si="26"/>
        <v>0</v>
      </c>
      <c r="AD84" s="9">
        <f t="shared" si="26"/>
        <v>0</v>
      </c>
      <c r="AE84" s="9">
        <f t="shared" si="26"/>
        <v>0</v>
      </c>
      <c r="AF84" s="9">
        <f t="shared" si="26"/>
        <v>0</v>
      </c>
      <c r="AG84" s="9">
        <f t="shared" si="26"/>
        <v>0</v>
      </c>
      <c r="AH84" s="9">
        <f t="shared" si="26"/>
        <v>0</v>
      </c>
      <c r="AI84" s="9">
        <f t="shared" si="26"/>
        <v>0</v>
      </c>
      <c r="AJ84" s="9">
        <f t="shared" si="26"/>
        <v>0</v>
      </c>
      <c r="AK84" s="9">
        <f t="shared" si="26"/>
        <v>0</v>
      </c>
      <c r="AL84" s="9">
        <f t="shared" si="26"/>
        <v>0</v>
      </c>
      <c r="AM84" s="9">
        <f t="shared" si="26"/>
        <v>0</v>
      </c>
      <c r="AN84" s="9">
        <f t="shared" si="26"/>
        <v>0</v>
      </c>
      <c r="AO84" s="9">
        <f t="shared" si="26"/>
        <v>0</v>
      </c>
      <c r="AP84" s="9">
        <f t="shared" si="26"/>
        <v>0</v>
      </c>
      <c r="AQ84" s="9">
        <f t="shared" si="26"/>
        <v>0</v>
      </c>
      <c r="AR84" s="9">
        <f t="shared" si="26"/>
        <v>0</v>
      </c>
      <c r="AS84" s="9">
        <f t="shared" si="26"/>
        <v>0</v>
      </c>
      <c r="AT84" s="9">
        <f t="shared" si="26"/>
        <v>0</v>
      </c>
      <c r="AU84" s="9">
        <f t="shared" si="26"/>
        <v>0</v>
      </c>
      <c r="AV84" s="9">
        <f t="shared" si="26"/>
        <v>0</v>
      </c>
      <c r="AW84" s="9">
        <f t="shared" si="26"/>
        <v>0</v>
      </c>
      <c r="AX84" s="9">
        <f t="shared" si="26"/>
        <v>0</v>
      </c>
      <c r="AY84" s="9">
        <f t="shared" si="26"/>
        <v>0</v>
      </c>
      <c r="AZ84" s="9">
        <f t="shared" si="26"/>
        <v>0</v>
      </c>
      <c r="BA84" s="9">
        <f t="shared" si="26"/>
        <v>0</v>
      </c>
      <c r="BB84" s="9">
        <f t="shared" si="26"/>
        <v>0</v>
      </c>
      <c r="BC84" s="9">
        <f t="shared" si="26"/>
        <v>0</v>
      </c>
      <c r="BD84" s="9">
        <f t="shared" si="26"/>
        <v>0</v>
      </c>
      <c r="BE84" s="9">
        <f t="shared" si="26"/>
        <v>0</v>
      </c>
      <c r="BF84" s="9">
        <f t="shared" si="26"/>
        <v>0</v>
      </c>
      <c r="BG84" s="9">
        <f t="shared" si="26"/>
        <v>0</v>
      </c>
      <c r="BH84" s="9">
        <f t="shared" si="26"/>
        <v>0</v>
      </c>
      <c r="BI84" s="9">
        <f t="shared" si="26"/>
        <v>0</v>
      </c>
      <c r="BJ84" s="9">
        <f t="shared" si="26"/>
        <v>0</v>
      </c>
      <c r="BK84" s="9">
        <f t="shared" si="26"/>
        <v>0</v>
      </c>
      <c r="BL84" s="9">
        <f t="shared" si="26"/>
        <v>0</v>
      </c>
      <c r="BM84" s="9">
        <f t="shared" si="26"/>
        <v>0</v>
      </c>
      <c r="BN84" s="9">
        <f t="shared" si="26"/>
        <v>0</v>
      </c>
      <c r="BO84" s="9">
        <f t="shared" si="26"/>
        <v>0</v>
      </c>
      <c r="BP84" s="9">
        <f t="shared" si="26"/>
        <v>0</v>
      </c>
      <c r="BQ84" s="9">
        <f t="shared" si="26"/>
        <v>0</v>
      </c>
      <c r="BR84" s="9"/>
    </row>
    <row r="85" spans="1:70" x14ac:dyDescent="0.25">
      <c r="A85" s="25">
        <f t="shared" si="6"/>
        <v>57</v>
      </c>
      <c r="B85" s="29">
        <f>'Amort Alloc'!Q77</f>
        <v>0</v>
      </c>
      <c r="C85" s="30"/>
      <c r="D85" s="27">
        <f t="shared" si="3"/>
        <v>0</v>
      </c>
      <c r="E85" s="13">
        <f t="shared" si="4"/>
        <v>0</v>
      </c>
      <c r="F85" s="14">
        <f>'Rates Extrap'!K69</f>
        <v>2.4347999999999963E-2</v>
      </c>
      <c r="G85" s="28">
        <v>1</v>
      </c>
      <c r="H85" s="13">
        <f t="shared" si="5"/>
        <v>0</v>
      </c>
      <c r="I85" s="9"/>
      <c r="J85" s="9">
        <f t="shared" si="24"/>
        <v>0</v>
      </c>
      <c r="K85" s="9">
        <f t="shared" si="24"/>
        <v>0</v>
      </c>
      <c r="L85" s="9">
        <f t="shared" si="24"/>
        <v>0</v>
      </c>
      <c r="M85" s="9">
        <f t="shared" si="24"/>
        <v>0</v>
      </c>
      <c r="N85" s="9">
        <f t="shared" si="24"/>
        <v>0</v>
      </c>
      <c r="O85" s="9">
        <f t="shared" si="24"/>
        <v>0</v>
      </c>
      <c r="P85" s="9">
        <f t="shared" si="24"/>
        <v>0</v>
      </c>
      <c r="Q85" s="9">
        <f t="shared" si="24"/>
        <v>0</v>
      </c>
      <c r="R85" s="9">
        <f t="shared" si="24"/>
        <v>0</v>
      </c>
      <c r="S85" s="9">
        <f t="shared" si="24"/>
        <v>0</v>
      </c>
      <c r="T85" s="9">
        <f t="shared" si="24"/>
        <v>0</v>
      </c>
      <c r="U85" s="9">
        <f t="shared" si="24"/>
        <v>0</v>
      </c>
      <c r="V85" s="9">
        <f t="shared" si="24"/>
        <v>0</v>
      </c>
      <c r="W85" s="9">
        <f t="shared" si="24"/>
        <v>0</v>
      </c>
      <c r="X85" s="9">
        <f t="shared" si="24"/>
        <v>0</v>
      </c>
      <c r="Y85" s="9">
        <f t="shared" si="24"/>
        <v>0</v>
      </c>
      <c r="Z85" s="9">
        <f t="shared" si="26"/>
        <v>0</v>
      </c>
      <c r="AA85" s="9">
        <f t="shared" si="26"/>
        <v>0</v>
      </c>
      <c r="AB85" s="9">
        <f t="shared" si="26"/>
        <v>0</v>
      </c>
      <c r="AC85" s="9">
        <f t="shared" si="26"/>
        <v>0</v>
      </c>
      <c r="AD85" s="9">
        <f t="shared" si="26"/>
        <v>0</v>
      </c>
      <c r="AE85" s="9">
        <f t="shared" si="26"/>
        <v>0</v>
      </c>
      <c r="AF85" s="9">
        <f t="shared" si="26"/>
        <v>0</v>
      </c>
      <c r="AG85" s="9">
        <f t="shared" si="26"/>
        <v>0</v>
      </c>
      <c r="AH85" s="9">
        <f t="shared" si="26"/>
        <v>0</v>
      </c>
      <c r="AI85" s="9">
        <f t="shared" si="26"/>
        <v>0</v>
      </c>
      <c r="AJ85" s="9">
        <f t="shared" si="26"/>
        <v>0</v>
      </c>
      <c r="AK85" s="9">
        <f t="shared" si="26"/>
        <v>0</v>
      </c>
      <c r="AL85" s="9">
        <f t="shared" si="26"/>
        <v>0</v>
      </c>
      <c r="AM85" s="9">
        <f t="shared" si="26"/>
        <v>0</v>
      </c>
      <c r="AN85" s="9">
        <f t="shared" si="26"/>
        <v>0</v>
      </c>
      <c r="AO85" s="9">
        <f t="shared" si="26"/>
        <v>0</v>
      </c>
      <c r="AP85" s="9">
        <f t="shared" si="26"/>
        <v>0</v>
      </c>
      <c r="AQ85" s="9">
        <f t="shared" si="26"/>
        <v>0</v>
      </c>
      <c r="AR85" s="9">
        <f t="shared" si="26"/>
        <v>0</v>
      </c>
      <c r="AS85" s="9">
        <f t="shared" si="26"/>
        <v>0</v>
      </c>
      <c r="AT85" s="9">
        <f t="shared" si="26"/>
        <v>0</v>
      </c>
      <c r="AU85" s="9">
        <f t="shared" si="26"/>
        <v>0</v>
      </c>
      <c r="AV85" s="9">
        <f t="shared" si="26"/>
        <v>0</v>
      </c>
      <c r="AW85" s="9">
        <f t="shared" si="26"/>
        <v>0</v>
      </c>
      <c r="AX85" s="9">
        <f t="shared" si="26"/>
        <v>0</v>
      </c>
      <c r="AY85" s="9">
        <f t="shared" si="26"/>
        <v>0</v>
      </c>
      <c r="AZ85" s="9">
        <f t="shared" si="26"/>
        <v>0</v>
      </c>
      <c r="BA85" s="9">
        <f t="shared" si="26"/>
        <v>0</v>
      </c>
      <c r="BB85" s="9">
        <f t="shared" si="26"/>
        <v>0</v>
      </c>
      <c r="BC85" s="9">
        <f t="shared" si="26"/>
        <v>0</v>
      </c>
      <c r="BD85" s="9">
        <f t="shared" si="26"/>
        <v>0</v>
      </c>
      <c r="BE85" s="9">
        <f t="shared" si="26"/>
        <v>0</v>
      </c>
      <c r="BF85" s="9">
        <f t="shared" si="26"/>
        <v>0</v>
      </c>
      <c r="BG85" s="9">
        <f t="shared" si="26"/>
        <v>0</v>
      </c>
      <c r="BH85" s="9">
        <f t="shared" si="26"/>
        <v>0</v>
      </c>
      <c r="BI85" s="9">
        <f t="shared" si="26"/>
        <v>0</v>
      </c>
      <c r="BJ85" s="9">
        <f t="shared" si="26"/>
        <v>0</v>
      </c>
      <c r="BK85" s="9">
        <f t="shared" si="26"/>
        <v>0</v>
      </c>
      <c r="BL85" s="9">
        <f t="shared" si="26"/>
        <v>0</v>
      </c>
      <c r="BM85" s="9">
        <f t="shared" si="26"/>
        <v>0</v>
      </c>
      <c r="BN85" s="9">
        <f t="shared" si="26"/>
        <v>0</v>
      </c>
      <c r="BO85" s="9">
        <f t="shared" si="26"/>
        <v>0</v>
      </c>
      <c r="BP85" s="9">
        <f t="shared" si="26"/>
        <v>0</v>
      </c>
      <c r="BQ85" s="9">
        <f t="shared" si="26"/>
        <v>0</v>
      </c>
      <c r="BR85" s="9"/>
    </row>
    <row r="86" spans="1:70" x14ac:dyDescent="0.25">
      <c r="A86" s="25">
        <f t="shared" si="6"/>
        <v>58</v>
      </c>
      <c r="B86" s="29">
        <f>'Amort Alloc'!Q78</f>
        <v>0</v>
      </c>
      <c r="C86" s="30"/>
      <c r="D86" s="27">
        <f t="shared" si="3"/>
        <v>0</v>
      </c>
      <c r="E86" s="13">
        <f t="shared" si="4"/>
        <v>0</v>
      </c>
      <c r="F86" s="14">
        <f>'Rates Extrap'!K70</f>
        <v>2.4547999999999962E-2</v>
      </c>
      <c r="G86" s="28">
        <v>1</v>
      </c>
      <c r="H86" s="13">
        <f t="shared" si="5"/>
        <v>0</v>
      </c>
      <c r="I86" s="9"/>
      <c r="J86" s="9">
        <f t="shared" si="24"/>
        <v>0</v>
      </c>
      <c r="K86" s="9">
        <f t="shared" si="24"/>
        <v>0</v>
      </c>
      <c r="L86" s="9">
        <f t="shared" si="24"/>
        <v>0</v>
      </c>
      <c r="M86" s="9">
        <f t="shared" si="24"/>
        <v>0</v>
      </c>
      <c r="N86" s="9">
        <f t="shared" si="24"/>
        <v>0</v>
      </c>
      <c r="O86" s="9">
        <f t="shared" si="24"/>
        <v>0</v>
      </c>
      <c r="P86" s="9">
        <f t="shared" si="24"/>
        <v>0</v>
      </c>
      <c r="Q86" s="9">
        <f t="shared" si="24"/>
        <v>0</v>
      </c>
      <c r="R86" s="9">
        <f t="shared" si="24"/>
        <v>0</v>
      </c>
      <c r="S86" s="9">
        <f t="shared" si="24"/>
        <v>0</v>
      </c>
      <c r="T86" s="9">
        <f t="shared" si="24"/>
        <v>0</v>
      </c>
      <c r="U86" s="9">
        <f t="shared" si="24"/>
        <v>0</v>
      </c>
      <c r="V86" s="9">
        <f t="shared" si="24"/>
        <v>0</v>
      </c>
      <c r="W86" s="9">
        <f t="shared" si="24"/>
        <v>0</v>
      </c>
      <c r="X86" s="9">
        <f t="shared" si="24"/>
        <v>0</v>
      </c>
      <c r="Y86" s="9">
        <f t="shared" si="24"/>
        <v>0</v>
      </c>
      <c r="Z86" s="9">
        <f t="shared" si="26"/>
        <v>0</v>
      </c>
      <c r="AA86" s="9">
        <f t="shared" si="26"/>
        <v>0</v>
      </c>
      <c r="AB86" s="9">
        <f t="shared" si="26"/>
        <v>0</v>
      </c>
      <c r="AC86" s="9">
        <f t="shared" si="26"/>
        <v>0</v>
      </c>
      <c r="AD86" s="9">
        <f t="shared" si="26"/>
        <v>0</v>
      </c>
      <c r="AE86" s="9">
        <f t="shared" si="26"/>
        <v>0</v>
      </c>
      <c r="AF86" s="9">
        <f t="shared" si="26"/>
        <v>0</v>
      </c>
      <c r="AG86" s="9">
        <f t="shared" si="26"/>
        <v>0</v>
      </c>
      <c r="AH86" s="9">
        <f t="shared" si="26"/>
        <v>0</v>
      </c>
      <c r="AI86" s="9">
        <f t="shared" si="26"/>
        <v>0</v>
      </c>
      <c r="AJ86" s="9">
        <f t="shared" si="26"/>
        <v>0</v>
      </c>
      <c r="AK86" s="9">
        <f t="shared" si="26"/>
        <v>0</v>
      </c>
      <c r="AL86" s="9">
        <f t="shared" si="26"/>
        <v>0</v>
      </c>
      <c r="AM86" s="9">
        <f t="shared" si="26"/>
        <v>0</v>
      </c>
      <c r="AN86" s="9">
        <f t="shared" si="26"/>
        <v>0</v>
      </c>
      <c r="AO86" s="9">
        <f t="shared" si="26"/>
        <v>0</v>
      </c>
      <c r="AP86" s="9">
        <f t="shared" si="26"/>
        <v>0</v>
      </c>
      <c r="AQ86" s="9">
        <f t="shared" si="26"/>
        <v>0</v>
      </c>
      <c r="AR86" s="9">
        <f t="shared" si="26"/>
        <v>0</v>
      </c>
      <c r="AS86" s="9">
        <f t="shared" si="26"/>
        <v>0</v>
      </c>
      <c r="AT86" s="9">
        <f t="shared" si="26"/>
        <v>0</v>
      </c>
      <c r="AU86" s="9">
        <f t="shared" si="26"/>
        <v>0</v>
      </c>
      <c r="AV86" s="9">
        <f t="shared" si="26"/>
        <v>0</v>
      </c>
      <c r="AW86" s="9">
        <f t="shared" si="26"/>
        <v>0</v>
      </c>
      <c r="AX86" s="9">
        <f t="shared" si="26"/>
        <v>0</v>
      </c>
      <c r="AY86" s="9">
        <f t="shared" si="26"/>
        <v>0</v>
      </c>
      <c r="AZ86" s="9">
        <f t="shared" si="26"/>
        <v>0</v>
      </c>
      <c r="BA86" s="9">
        <f t="shared" si="26"/>
        <v>0</v>
      </c>
      <c r="BB86" s="9">
        <f t="shared" si="26"/>
        <v>0</v>
      </c>
      <c r="BC86" s="9">
        <f t="shared" si="26"/>
        <v>0</v>
      </c>
      <c r="BD86" s="9">
        <f t="shared" si="26"/>
        <v>0</v>
      </c>
      <c r="BE86" s="9">
        <f t="shared" si="26"/>
        <v>0</v>
      </c>
      <c r="BF86" s="9">
        <f t="shared" si="26"/>
        <v>0</v>
      </c>
      <c r="BG86" s="9">
        <f t="shared" si="26"/>
        <v>0</v>
      </c>
      <c r="BH86" s="9">
        <f t="shared" si="26"/>
        <v>0</v>
      </c>
      <c r="BI86" s="9">
        <f t="shared" si="26"/>
        <v>0</v>
      </c>
      <c r="BJ86" s="9">
        <f t="shared" si="26"/>
        <v>0</v>
      </c>
      <c r="BK86" s="9">
        <f t="shared" si="26"/>
        <v>0</v>
      </c>
      <c r="BL86" s="9">
        <f t="shared" si="26"/>
        <v>0</v>
      </c>
      <c r="BM86" s="9">
        <f t="shared" si="26"/>
        <v>0</v>
      </c>
      <c r="BN86" s="9">
        <f t="shared" si="26"/>
        <v>0</v>
      </c>
      <c r="BO86" s="9">
        <f t="shared" si="26"/>
        <v>0</v>
      </c>
      <c r="BP86" s="9">
        <f t="shared" si="26"/>
        <v>0</v>
      </c>
      <c r="BQ86" s="9">
        <f t="shared" si="26"/>
        <v>0</v>
      </c>
      <c r="BR86" s="9"/>
    </row>
    <row r="87" spans="1:70" x14ac:dyDescent="0.25">
      <c r="A87" s="25">
        <f t="shared" si="6"/>
        <v>59</v>
      </c>
      <c r="B87" s="29">
        <f>'Amort Alloc'!Q79</f>
        <v>0</v>
      </c>
      <c r="C87" s="30"/>
      <c r="D87" s="27">
        <f t="shared" si="3"/>
        <v>0</v>
      </c>
      <c r="E87" s="13">
        <f t="shared" si="4"/>
        <v>0</v>
      </c>
      <c r="F87" s="14">
        <f>'Rates Extrap'!K71</f>
        <v>2.4747999999999961E-2</v>
      </c>
      <c r="G87" s="28">
        <v>1</v>
      </c>
      <c r="H87" s="13">
        <f t="shared" si="5"/>
        <v>0</v>
      </c>
      <c r="I87" s="9"/>
      <c r="J87" s="9">
        <f t="shared" si="24"/>
        <v>0</v>
      </c>
      <c r="K87" s="9">
        <f t="shared" si="24"/>
        <v>0</v>
      </c>
      <c r="L87" s="9">
        <f t="shared" si="24"/>
        <v>0</v>
      </c>
      <c r="M87" s="9">
        <f t="shared" si="24"/>
        <v>0</v>
      </c>
      <c r="N87" s="9">
        <f t="shared" si="24"/>
        <v>0</v>
      </c>
      <c r="O87" s="9">
        <f t="shared" si="24"/>
        <v>0</v>
      </c>
      <c r="P87" s="9">
        <f t="shared" si="24"/>
        <v>0</v>
      </c>
      <c r="Q87" s="9">
        <f t="shared" si="24"/>
        <v>0</v>
      </c>
      <c r="R87" s="9">
        <f t="shared" si="24"/>
        <v>0</v>
      </c>
      <c r="S87" s="9">
        <f t="shared" si="24"/>
        <v>0</v>
      </c>
      <c r="T87" s="9">
        <f t="shared" si="24"/>
        <v>0</v>
      </c>
      <c r="U87" s="9">
        <f t="shared" si="24"/>
        <v>0</v>
      </c>
      <c r="V87" s="9">
        <f t="shared" si="24"/>
        <v>0</v>
      </c>
      <c r="W87" s="9">
        <f t="shared" si="24"/>
        <v>0</v>
      </c>
      <c r="X87" s="9">
        <f t="shared" si="24"/>
        <v>0</v>
      </c>
      <c r="Y87" s="9">
        <f t="shared" si="24"/>
        <v>0</v>
      </c>
      <c r="Z87" s="9">
        <f t="shared" si="26"/>
        <v>0</v>
      </c>
      <c r="AA87" s="9">
        <f t="shared" si="26"/>
        <v>0</v>
      </c>
      <c r="AB87" s="9">
        <f t="shared" si="26"/>
        <v>0</v>
      </c>
      <c r="AC87" s="9">
        <f t="shared" si="26"/>
        <v>0</v>
      </c>
      <c r="AD87" s="9">
        <f t="shared" si="26"/>
        <v>0</v>
      </c>
      <c r="AE87" s="9">
        <f t="shared" si="26"/>
        <v>0</v>
      </c>
      <c r="AF87" s="9">
        <f t="shared" si="26"/>
        <v>0</v>
      </c>
      <c r="AG87" s="9">
        <f t="shared" si="26"/>
        <v>0</v>
      </c>
      <c r="AH87" s="9">
        <f t="shared" si="26"/>
        <v>0</v>
      </c>
      <c r="AI87" s="9">
        <f t="shared" si="26"/>
        <v>0</v>
      </c>
      <c r="AJ87" s="9">
        <f t="shared" si="26"/>
        <v>0</v>
      </c>
      <c r="AK87" s="9">
        <f t="shared" si="26"/>
        <v>0</v>
      </c>
      <c r="AL87" s="9">
        <f t="shared" si="26"/>
        <v>0</v>
      </c>
      <c r="AM87" s="9">
        <f t="shared" si="26"/>
        <v>0</v>
      </c>
      <c r="AN87" s="9">
        <f t="shared" si="26"/>
        <v>0</v>
      </c>
      <c r="AO87" s="9">
        <f t="shared" si="26"/>
        <v>0</v>
      </c>
      <c r="AP87" s="9">
        <f t="shared" si="26"/>
        <v>0</v>
      </c>
      <c r="AQ87" s="9">
        <f t="shared" si="26"/>
        <v>0</v>
      </c>
      <c r="AR87" s="9">
        <f t="shared" si="26"/>
        <v>0</v>
      </c>
      <c r="AS87" s="9">
        <f t="shared" si="26"/>
        <v>0</v>
      </c>
      <c r="AT87" s="9">
        <f t="shared" si="26"/>
        <v>0</v>
      </c>
      <c r="AU87" s="9">
        <f t="shared" si="26"/>
        <v>0</v>
      </c>
      <c r="AV87" s="9">
        <f t="shared" si="26"/>
        <v>0</v>
      </c>
      <c r="AW87" s="9">
        <f t="shared" si="26"/>
        <v>0</v>
      </c>
      <c r="AX87" s="9">
        <f t="shared" si="26"/>
        <v>0</v>
      </c>
      <c r="AY87" s="9">
        <f t="shared" si="26"/>
        <v>0</v>
      </c>
      <c r="AZ87" s="9">
        <f t="shared" si="26"/>
        <v>0</v>
      </c>
      <c r="BA87" s="9">
        <f t="shared" si="26"/>
        <v>0</v>
      </c>
      <c r="BB87" s="9">
        <f t="shared" si="26"/>
        <v>0</v>
      </c>
      <c r="BC87" s="9">
        <f t="shared" si="26"/>
        <v>0</v>
      </c>
      <c r="BD87" s="9">
        <f t="shared" si="26"/>
        <v>0</v>
      </c>
      <c r="BE87" s="9">
        <f t="shared" si="26"/>
        <v>0</v>
      </c>
      <c r="BF87" s="9">
        <f t="shared" si="26"/>
        <v>0</v>
      </c>
      <c r="BG87" s="9">
        <f t="shared" si="26"/>
        <v>0</v>
      </c>
      <c r="BH87" s="9">
        <f t="shared" si="26"/>
        <v>0</v>
      </c>
      <c r="BI87" s="9">
        <f t="shared" ref="BI87:BQ87" si="27">IF($A87&gt;=BI$27,$E87,0)+IF($A87=BI$27,$D87,0)</f>
        <v>0</v>
      </c>
      <c r="BJ87" s="9">
        <f t="shared" si="27"/>
        <v>0</v>
      </c>
      <c r="BK87" s="9">
        <f t="shared" si="27"/>
        <v>0</v>
      </c>
      <c r="BL87" s="9">
        <f t="shared" si="27"/>
        <v>0</v>
      </c>
      <c r="BM87" s="9">
        <f t="shared" si="27"/>
        <v>0</v>
      </c>
      <c r="BN87" s="9">
        <f t="shared" si="27"/>
        <v>0</v>
      </c>
      <c r="BO87" s="9">
        <f t="shared" si="27"/>
        <v>0</v>
      </c>
      <c r="BP87" s="9">
        <f t="shared" si="27"/>
        <v>0</v>
      </c>
      <c r="BQ87" s="9">
        <f t="shared" si="27"/>
        <v>0</v>
      </c>
      <c r="BR87" s="9"/>
    </row>
    <row r="88" spans="1:70" x14ac:dyDescent="0.25">
      <c r="A88" s="25">
        <f t="shared" si="6"/>
        <v>60</v>
      </c>
      <c r="B88" s="29">
        <f>'Amort Alloc'!Q80</f>
        <v>0</v>
      </c>
      <c r="C88" s="9"/>
      <c r="D88" s="27">
        <f t="shared" si="3"/>
        <v>0</v>
      </c>
      <c r="E88" s="13">
        <f t="shared" si="4"/>
        <v>0</v>
      </c>
      <c r="F88" s="14">
        <f>'Rates Extrap'!K72</f>
        <v>2.494799999999996E-2</v>
      </c>
      <c r="G88" s="28">
        <v>1</v>
      </c>
      <c r="H88" s="13">
        <f t="shared" si="5"/>
        <v>0</v>
      </c>
      <c r="I88" s="9"/>
      <c r="J88" s="9">
        <f t="shared" si="24"/>
        <v>0</v>
      </c>
      <c r="K88" s="9">
        <f t="shared" si="24"/>
        <v>0</v>
      </c>
      <c r="L88" s="9">
        <f t="shared" si="24"/>
        <v>0</v>
      </c>
      <c r="M88" s="9">
        <f t="shared" si="24"/>
        <v>0</v>
      </c>
      <c r="N88" s="9">
        <f t="shared" si="24"/>
        <v>0</v>
      </c>
      <c r="O88" s="9">
        <f t="shared" si="24"/>
        <v>0</v>
      </c>
      <c r="P88" s="9">
        <f t="shared" si="24"/>
        <v>0</v>
      </c>
      <c r="Q88" s="9">
        <f t="shared" si="24"/>
        <v>0</v>
      </c>
      <c r="R88" s="9">
        <f t="shared" si="24"/>
        <v>0</v>
      </c>
      <c r="S88" s="9">
        <f t="shared" si="24"/>
        <v>0</v>
      </c>
      <c r="T88" s="9">
        <f t="shared" si="24"/>
        <v>0</v>
      </c>
      <c r="U88" s="9">
        <f t="shared" si="24"/>
        <v>0</v>
      </c>
      <c r="V88" s="9">
        <f t="shared" si="24"/>
        <v>0</v>
      </c>
      <c r="W88" s="9">
        <f t="shared" si="24"/>
        <v>0</v>
      </c>
      <c r="X88" s="9">
        <f t="shared" si="24"/>
        <v>0</v>
      </c>
      <c r="Y88" s="9">
        <f t="shared" si="24"/>
        <v>0</v>
      </c>
      <c r="Z88" s="9">
        <f t="shared" ref="Z88:BQ88" si="28">IF($A88&gt;=Z$27,$E88,0)+IF($A88=Z$27,$D88,0)</f>
        <v>0</v>
      </c>
      <c r="AA88" s="9">
        <f t="shared" si="28"/>
        <v>0</v>
      </c>
      <c r="AB88" s="9">
        <f t="shared" si="28"/>
        <v>0</v>
      </c>
      <c r="AC88" s="9">
        <f t="shared" si="28"/>
        <v>0</v>
      </c>
      <c r="AD88" s="9">
        <f t="shared" si="28"/>
        <v>0</v>
      </c>
      <c r="AE88" s="9">
        <f t="shared" si="28"/>
        <v>0</v>
      </c>
      <c r="AF88" s="9">
        <f t="shared" si="28"/>
        <v>0</v>
      </c>
      <c r="AG88" s="9">
        <f t="shared" si="28"/>
        <v>0</v>
      </c>
      <c r="AH88" s="9">
        <f t="shared" si="28"/>
        <v>0</v>
      </c>
      <c r="AI88" s="9">
        <f t="shared" si="28"/>
        <v>0</v>
      </c>
      <c r="AJ88" s="9">
        <f t="shared" si="28"/>
        <v>0</v>
      </c>
      <c r="AK88" s="9">
        <f t="shared" si="28"/>
        <v>0</v>
      </c>
      <c r="AL88" s="9">
        <f t="shared" si="28"/>
        <v>0</v>
      </c>
      <c r="AM88" s="9">
        <f t="shared" si="28"/>
        <v>0</v>
      </c>
      <c r="AN88" s="9">
        <f t="shared" si="28"/>
        <v>0</v>
      </c>
      <c r="AO88" s="9">
        <f t="shared" si="28"/>
        <v>0</v>
      </c>
      <c r="AP88" s="9">
        <f t="shared" si="28"/>
        <v>0</v>
      </c>
      <c r="AQ88" s="9">
        <f t="shared" si="28"/>
        <v>0</v>
      </c>
      <c r="AR88" s="9">
        <f t="shared" si="28"/>
        <v>0</v>
      </c>
      <c r="AS88" s="9">
        <f t="shared" si="28"/>
        <v>0</v>
      </c>
      <c r="AT88" s="9">
        <f t="shared" si="28"/>
        <v>0</v>
      </c>
      <c r="AU88" s="9">
        <f t="shared" si="28"/>
        <v>0</v>
      </c>
      <c r="AV88" s="9">
        <f t="shared" si="28"/>
        <v>0</v>
      </c>
      <c r="AW88" s="9">
        <f t="shared" si="28"/>
        <v>0</v>
      </c>
      <c r="AX88" s="9">
        <f t="shared" si="28"/>
        <v>0</v>
      </c>
      <c r="AY88" s="9">
        <f t="shared" si="28"/>
        <v>0</v>
      </c>
      <c r="AZ88" s="9">
        <f t="shared" si="28"/>
        <v>0</v>
      </c>
      <c r="BA88" s="9">
        <f t="shared" si="28"/>
        <v>0</v>
      </c>
      <c r="BB88" s="9">
        <f t="shared" si="28"/>
        <v>0</v>
      </c>
      <c r="BC88" s="9">
        <f t="shared" si="28"/>
        <v>0</v>
      </c>
      <c r="BD88" s="9">
        <f t="shared" si="28"/>
        <v>0</v>
      </c>
      <c r="BE88" s="9">
        <f t="shared" si="28"/>
        <v>0</v>
      </c>
      <c r="BF88" s="9">
        <f t="shared" si="28"/>
        <v>0</v>
      </c>
      <c r="BG88" s="9">
        <f t="shared" si="28"/>
        <v>0</v>
      </c>
      <c r="BH88" s="9">
        <f t="shared" si="28"/>
        <v>0</v>
      </c>
      <c r="BI88" s="9">
        <f t="shared" si="28"/>
        <v>0</v>
      </c>
      <c r="BJ88" s="9">
        <f t="shared" si="28"/>
        <v>0</v>
      </c>
      <c r="BK88" s="9">
        <f t="shared" si="28"/>
        <v>0</v>
      </c>
      <c r="BL88" s="9">
        <f t="shared" si="28"/>
        <v>0</v>
      </c>
      <c r="BM88" s="9">
        <f t="shared" si="28"/>
        <v>0</v>
      </c>
      <c r="BN88" s="9">
        <f t="shared" si="28"/>
        <v>0</v>
      </c>
      <c r="BO88" s="9">
        <f t="shared" si="28"/>
        <v>0</v>
      </c>
      <c r="BP88" s="9">
        <f t="shared" si="28"/>
        <v>0</v>
      </c>
      <c r="BQ88" s="9">
        <f t="shared" si="28"/>
        <v>0</v>
      </c>
      <c r="BR88" s="9"/>
    </row>
    <row r="89" spans="1:70" x14ac:dyDescent="0.25">
      <c r="A89" s="25"/>
      <c r="B89" s="29"/>
      <c r="C89" s="9"/>
      <c r="D89" s="27"/>
      <c r="E89" s="13"/>
      <c r="F89" s="14"/>
      <c r="G89" s="28"/>
      <c r="H89" s="13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</row>
    <row r="90" spans="1:70" x14ac:dyDescent="0.25">
      <c r="A90" s="9"/>
      <c r="B90" s="9"/>
      <c r="C90" s="29"/>
      <c r="D90" s="13"/>
      <c r="E90" s="13"/>
      <c r="F90" s="13"/>
      <c r="G90" s="13" t="s">
        <v>289</v>
      </c>
      <c r="H90" s="33">
        <f>IRR(I90:BQ90)</f>
        <v>1.8632784258295176E-2</v>
      </c>
      <c r="I90" s="9">
        <f>-H28</f>
        <v>-55.479002107019568</v>
      </c>
      <c r="J90" s="9">
        <f>SUM(J29:J88)</f>
        <v>0.96492597199368058</v>
      </c>
      <c r="K90" s="9">
        <f t="shared" ref="K90:BQ90" si="29">SUM(K29:K88)</f>
        <v>0.96492597199368058</v>
      </c>
      <c r="L90" s="9">
        <f t="shared" si="29"/>
        <v>0.96492597199368058</v>
      </c>
      <c r="M90" s="9">
        <f t="shared" si="29"/>
        <v>0.96492597199368058</v>
      </c>
      <c r="N90" s="9">
        <f t="shared" si="29"/>
        <v>0.96492597199368058</v>
      </c>
      <c r="O90" s="9">
        <f t="shared" si="29"/>
        <v>1.8329577083645676</v>
      </c>
      <c r="P90" s="9">
        <f t="shared" si="29"/>
        <v>1.8528495236352489</v>
      </c>
      <c r="Q90" s="9">
        <f t="shared" si="29"/>
        <v>1.8721431608757499</v>
      </c>
      <c r="R90" s="9">
        <f t="shared" si="29"/>
        <v>1.8905817310848962</v>
      </c>
      <c r="S90" s="9">
        <f t="shared" si="29"/>
        <v>1.9082957076405946</v>
      </c>
      <c r="T90" s="9">
        <f t="shared" si="29"/>
        <v>1.925556382669944</v>
      </c>
      <c r="U90" s="9">
        <f t="shared" si="29"/>
        <v>1.9423015691875676</v>
      </c>
      <c r="V90" s="9">
        <f t="shared" si="29"/>
        <v>1.9585634079442891</v>
      </c>
      <c r="W90" s="9">
        <f t="shared" si="29"/>
        <v>1.9743782197854753</v>
      </c>
      <c r="X90" s="9">
        <f t="shared" si="29"/>
        <v>1.9897738257600979</v>
      </c>
      <c r="Y90" s="9">
        <f t="shared" si="29"/>
        <v>2.0049013674466019</v>
      </c>
      <c r="Z90" s="9">
        <f t="shared" si="29"/>
        <v>2.0197481210388135</v>
      </c>
      <c r="AA90" s="9">
        <f t="shared" si="29"/>
        <v>2.0343293181273632</v>
      </c>
      <c r="AB90" s="9">
        <f t="shared" si="29"/>
        <v>2.0488499162100267</v>
      </c>
      <c r="AC90" s="9">
        <f t="shared" si="29"/>
        <v>2.0632955553111989</v>
      </c>
      <c r="AD90" s="9">
        <f t="shared" si="29"/>
        <v>2.0776359027970077</v>
      </c>
      <c r="AE90" s="9">
        <f t="shared" si="29"/>
        <v>2.0918229481610133</v>
      </c>
      <c r="AF90" s="9">
        <f t="shared" si="29"/>
        <v>2.1058052593345375</v>
      </c>
      <c r="AG90" s="9">
        <f t="shared" si="29"/>
        <v>2.1196104067473671</v>
      </c>
      <c r="AH90" s="9">
        <f t="shared" si="29"/>
        <v>2.1332010980509026</v>
      </c>
      <c r="AI90" s="9">
        <f t="shared" si="29"/>
        <v>2.1467643901360307</v>
      </c>
      <c r="AJ90" s="9">
        <f t="shared" si="29"/>
        <v>2.1604318631873616</v>
      </c>
      <c r="AK90" s="9">
        <f t="shared" si="29"/>
        <v>2.1741253360972848</v>
      </c>
      <c r="AL90" s="9">
        <f t="shared" si="29"/>
        <v>2.1879872614339297</v>
      </c>
      <c r="AM90" s="9">
        <f t="shared" si="29"/>
        <v>2.2019971082713705</v>
      </c>
      <c r="AN90" s="9">
        <f t="shared" si="29"/>
        <v>2.2162324281063737</v>
      </c>
      <c r="AO90" s="9">
        <f t="shared" si="29"/>
        <v>2.2305171520916094</v>
      </c>
      <c r="AP90" s="9">
        <f t="shared" si="29"/>
        <v>2.244843231994694</v>
      </c>
      <c r="AQ90" s="9">
        <f t="shared" si="29"/>
        <v>2.2592021395685999</v>
      </c>
      <c r="AR90" s="9">
        <f t="shared" si="29"/>
        <v>2.2735848462373069</v>
      </c>
      <c r="AS90" s="9">
        <f t="shared" si="29"/>
        <v>2.287981802027176</v>
      </c>
      <c r="AT90" s="9">
        <f t="shared" si="29"/>
        <v>2.3023829137179423</v>
      </c>
      <c r="AU90" s="9">
        <f t="shared" si="29"/>
        <v>2.316777522186348</v>
      </c>
      <c r="AV90" s="9">
        <f t="shared" si="29"/>
        <v>2.3311543789144484</v>
      </c>
      <c r="AW90" s="9">
        <f t="shared" si="29"/>
        <v>2.34550162163386</v>
      </c>
      <c r="AX90" s="9">
        <f t="shared" si="29"/>
        <v>2.3598067490762213</v>
      </c>
      <c r="AY90" s="9">
        <f t="shared" si="29"/>
        <v>2.3740565947989811</v>
      </c>
      <c r="AZ90" s="9">
        <f t="shared" si="29"/>
        <v>0.93830595619903012</v>
      </c>
      <c r="BA90" s="9">
        <f t="shared" si="29"/>
        <v>0</v>
      </c>
      <c r="BB90" s="9">
        <f t="shared" si="29"/>
        <v>0</v>
      </c>
      <c r="BC90" s="9">
        <f t="shared" si="29"/>
        <v>0</v>
      </c>
      <c r="BD90" s="9">
        <f t="shared" si="29"/>
        <v>0</v>
      </c>
      <c r="BE90" s="9">
        <f t="shared" si="29"/>
        <v>0</v>
      </c>
      <c r="BF90" s="9">
        <f t="shared" si="29"/>
        <v>0</v>
      </c>
      <c r="BG90" s="9">
        <f t="shared" si="29"/>
        <v>0</v>
      </c>
      <c r="BH90" s="9">
        <f t="shared" si="29"/>
        <v>0</v>
      </c>
      <c r="BI90" s="9">
        <f t="shared" si="29"/>
        <v>0</v>
      </c>
      <c r="BJ90" s="9">
        <f t="shared" si="29"/>
        <v>0</v>
      </c>
      <c r="BK90" s="9">
        <f t="shared" si="29"/>
        <v>0</v>
      </c>
      <c r="BL90" s="9">
        <f t="shared" si="29"/>
        <v>0</v>
      </c>
      <c r="BM90" s="9">
        <f t="shared" si="29"/>
        <v>0</v>
      </c>
      <c r="BN90" s="9">
        <f t="shared" si="29"/>
        <v>0</v>
      </c>
      <c r="BO90" s="9">
        <f t="shared" si="29"/>
        <v>0</v>
      </c>
      <c r="BP90" s="9">
        <f t="shared" si="29"/>
        <v>0</v>
      </c>
      <c r="BQ90" s="9">
        <f t="shared" si="29"/>
        <v>0</v>
      </c>
      <c r="BR90" s="9"/>
    </row>
    <row r="91" spans="1:70" x14ac:dyDescent="0.25">
      <c r="A91" s="9"/>
      <c r="B91" s="9"/>
      <c r="C91" s="9"/>
      <c r="D91" s="9"/>
      <c r="E91" s="9"/>
      <c r="F91" s="9"/>
      <c r="G91" s="13" t="s">
        <v>242</v>
      </c>
      <c r="H91" s="9"/>
      <c r="I91" s="9">
        <f>SUM(J91:BQ91)</f>
        <v>28.543882178800676</v>
      </c>
      <c r="J91" s="9">
        <f>J90-J92</f>
        <v>0.96492597199368058</v>
      </c>
      <c r="K91" s="9">
        <f t="shared" ref="K91:BQ91" si="30">K90-K92</f>
        <v>0.96492597199368058</v>
      </c>
      <c r="L91" s="9">
        <f t="shared" si="30"/>
        <v>0.96492597199368058</v>
      </c>
      <c r="M91" s="9">
        <f t="shared" si="30"/>
        <v>0.96492597199368058</v>
      </c>
      <c r="N91" s="9">
        <f t="shared" si="30"/>
        <v>0.96492597199368058</v>
      </c>
      <c r="O91" s="9">
        <f t="shared" si="30"/>
        <v>0.9649259719936808</v>
      </c>
      <c r="P91" s="9">
        <f t="shared" si="30"/>
        <v>0.96094691451415659</v>
      </c>
      <c r="Q91" s="9">
        <f t="shared" si="30"/>
        <v>0.95571323000383412</v>
      </c>
      <c r="R91" s="9">
        <f t="shared" si="30"/>
        <v>0.94894997711399931</v>
      </c>
      <c r="S91" s="9">
        <f t="shared" si="30"/>
        <v>0.94076908043550023</v>
      </c>
      <c r="T91" s="9">
        <f t="shared" si="30"/>
        <v>0.93142277321669886</v>
      </c>
      <c r="U91" s="9">
        <f t="shared" si="30"/>
        <v>0.92082928547436516</v>
      </c>
      <c r="V91" s="9">
        <f t="shared" si="30"/>
        <v>0.90900063642896622</v>
      </c>
      <c r="W91" s="9">
        <f t="shared" si="30"/>
        <v>0.89595247205348771</v>
      </c>
      <c r="X91" s="9">
        <f t="shared" si="30"/>
        <v>0.88169136996547981</v>
      </c>
      <c r="Y91" s="9">
        <f t="shared" si="30"/>
        <v>0.86634664411763596</v>
      </c>
      <c r="Z91" s="9">
        <f t="shared" si="30"/>
        <v>0.84988314281829913</v>
      </c>
      <c r="AA91" s="9">
        <f t="shared" si="30"/>
        <v>0.8322930530057755</v>
      </c>
      <c r="AB91" s="9">
        <f t="shared" si="30"/>
        <v>0.81375765379760057</v>
      </c>
      <c r="AC91" s="9">
        <f t="shared" si="30"/>
        <v>0.79423825568243456</v>
      </c>
      <c r="AD91" s="9">
        <f t="shared" si="30"/>
        <v>0.7736795274284487</v>
      </c>
      <c r="AE91" s="9">
        <f t="shared" si="30"/>
        <v>0.75200777246982331</v>
      </c>
      <c r="AF91" s="9">
        <f t="shared" si="30"/>
        <v>0.72914516631182869</v>
      </c>
      <c r="AG91" s="9">
        <f t="shared" si="30"/>
        <v>0.70509216116653572</v>
      </c>
      <c r="AH91" s="9">
        <f t="shared" si="30"/>
        <v>0.67978360071660382</v>
      </c>
      <c r="AI91" s="9">
        <f t="shared" si="30"/>
        <v>0.65337791162503422</v>
      </c>
      <c r="AJ91" s="9">
        <f t="shared" si="30"/>
        <v>0.62597725651731451</v>
      </c>
      <c r="AK91" s="9">
        <f t="shared" si="30"/>
        <v>0.59747322774381151</v>
      </c>
      <c r="AL91" s="9">
        <f t="shared" si="30"/>
        <v>0.56797722010073448</v>
      </c>
      <c r="AM91" s="9">
        <f t="shared" si="30"/>
        <v>0.53743679080152118</v>
      </c>
      <c r="AN91" s="9">
        <f t="shared" si="30"/>
        <v>0.5058967019061027</v>
      </c>
      <c r="AO91" s="9">
        <f t="shared" si="30"/>
        <v>0.47314719342082001</v>
      </c>
      <c r="AP91" s="9">
        <f t="shared" si="30"/>
        <v>0.43914559946045761</v>
      </c>
      <c r="AQ91" s="9">
        <f t="shared" si="30"/>
        <v>0.40384782213967862</v>
      </c>
      <c r="AR91" s="9">
        <f t="shared" si="30"/>
        <v>0.36720828507909209</v>
      </c>
      <c r="AS91" s="9">
        <f t="shared" si="30"/>
        <v>0.32917988543710797</v>
      </c>
      <c r="AT91" s="9">
        <f t="shared" si="30"/>
        <v>0.28971394442165099</v>
      </c>
      <c r="AU91" s="9">
        <f t="shared" si="30"/>
        <v>0.24876015623441017</v>
      </c>
      <c r="AV91" s="9">
        <f t="shared" si="30"/>
        <v>0.20626653539883</v>
      </c>
      <c r="AW91" s="9">
        <f t="shared" si="30"/>
        <v>0.16217936242156794</v>
      </c>
      <c r="AX91" s="9">
        <f t="shared" si="30"/>
        <v>0.11644312773558907</v>
      </c>
      <c r="AY91" s="9">
        <f t="shared" si="30"/>
        <v>6.9000473871477563E-2</v>
      </c>
      <c r="AZ91" s="9">
        <f t="shared" si="30"/>
        <v>1.9792135801916966E-2</v>
      </c>
      <c r="BA91" s="9">
        <f t="shared" si="30"/>
        <v>0</v>
      </c>
      <c r="BB91" s="9">
        <f t="shared" si="30"/>
        <v>0</v>
      </c>
      <c r="BC91" s="9">
        <f t="shared" si="30"/>
        <v>0</v>
      </c>
      <c r="BD91" s="9">
        <f t="shared" si="30"/>
        <v>0</v>
      </c>
      <c r="BE91" s="9">
        <f t="shared" si="30"/>
        <v>0</v>
      </c>
      <c r="BF91" s="9">
        <f t="shared" si="30"/>
        <v>0</v>
      </c>
      <c r="BG91" s="9">
        <f t="shared" si="30"/>
        <v>0</v>
      </c>
      <c r="BH91" s="9">
        <f t="shared" si="30"/>
        <v>0</v>
      </c>
      <c r="BI91" s="9">
        <f t="shared" si="30"/>
        <v>0</v>
      </c>
      <c r="BJ91" s="9">
        <f t="shared" si="30"/>
        <v>0</v>
      </c>
      <c r="BK91" s="9">
        <f t="shared" si="30"/>
        <v>0</v>
      </c>
      <c r="BL91" s="9">
        <f t="shared" si="30"/>
        <v>0</v>
      </c>
      <c r="BM91" s="9">
        <f t="shared" si="30"/>
        <v>0</v>
      </c>
      <c r="BN91" s="9">
        <f t="shared" si="30"/>
        <v>0</v>
      </c>
      <c r="BO91" s="9">
        <f t="shared" si="30"/>
        <v>0</v>
      </c>
      <c r="BP91" s="9">
        <f t="shared" si="30"/>
        <v>0</v>
      </c>
      <c r="BQ91" s="9">
        <f t="shared" si="30"/>
        <v>0</v>
      </c>
      <c r="BR91" s="9"/>
    </row>
    <row r="92" spans="1:70" x14ac:dyDescent="0.25">
      <c r="A92" s="9"/>
      <c r="B92" s="9"/>
      <c r="C92" s="9"/>
      <c r="D92" s="9"/>
      <c r="E92" s="9"/>
      <c r="F92" s="9"/>
      <c r="G92" s="80" t="s">
        <v>237</v>
      </c>
      <c r="H92" s="9"/>
      <c r="I92" s="9"/>
      <c r="J92" s="9">
        <f>$D29</f>
        <v>0</v>
      </c>
      <c r="K92" s="9">
        <f>$D30</f>
        <v>0</v>
      </c>
      <c r="L92" s="9">
        <f>$D31</f>
        <v>0</v>
      </c>
      <c r="M92" s="9">
        <f>$D32</f>
        <v>0</v>
      </c>
      <c r="N92" s="9">
        <f>$D33</f>
        <v>0</v>
      </c>
      <c r="O92" s="9">
        <f>$D34</f>
        <v>0.86803173637088682</v>
      </c>
      <c r="P92" s="9">
        <f>$D35</f>
        <v>0.89190260912109232</v>
      </c>
      <c r="Q92" s="9">
        <f>$D36</f>
        <v>0.91642993087191582</v>
      </c>
      <c r="R92" s="9">
        <f>$D37</f>
        <v>0.94163175397089693</v>
      </c>
      <c r="S92" s="9">
        <f>$D38</f>
        <v>0.96752662720509441</v>
      </c>
      <c r="T92" s="9">
        <f>$D39</f>
        <v>0.99413360945324514</v>
      </c>
      <c r="U92" s="9">
        <f>$D40</f>
        <v>1.0214722837132024</v>
      </c>
      <c r="V92" s="9">
        <f>$D41</f>
        <v>1.0495627715153228</v>
      </c>
      <c r="W92" s="9">
        <f>$D42</f>
        <v>1.0784257477319876</v>
      </c>
      <c r="X92" s="9">
        <f>$D43</f>
        <v>1.1080824557946181</v>
      </c>
      <c r="Y92" s="9">
        <f>$D44</f>
        <v>1.1385547233289659</v>
      </c>
      <c r="Z92" s="9">
        <f>$D45</f>
        <v>1.1698649782205144</v>
      </c>
      <c r="AA92" s="9">
        <f>$D46</f>
        <v>1.2020362651215877</v>
      </c>
      <c r="AB92" s="9">
        <f>$D47</f>
        <v>1.2350922624124261</v>
      </c>
      <c r="AC92" s="9">
        <f>$D48</f>
        <v>1.2690572996287643</v>
      </c>
      <c r="AD92" s="9">
        <f>$D49</f>
        <v>1.303956375368559</v>
      </c>
      <c r="AE92" s="9">
        <f>$D50</f>
        <v>1.33981517569119</v>
      </c>
      <c r="AF92" s="9">
        <f>$D51</f>
        <v>1.3766600930227089</v>
      </c>
      <c r="AG92" s="9">
        <f>$D52</f>
        <v>1.4145182455808314</v>
      </c>
      <c r="AH92" s="9">
        <f>$D53</f>
        <v>1.4534174973342988</v>
      </c>
      <c r="AI92" s="9">
        <f>$D54</f>
        <v>1.4933864785109965</v>
      </c>
      <c r="AJ92" s="9">
        <f>$D55</f>
        <v>1.5344546066700471</v>
      </c>
      <c r="AK92" s="9">
        <f>$D56</f>
        <v>1.5766521083534732</v>
      </c>
      <c r="AL92" s="9">
        <f>$D57</f>
        <v>1.6200100413331953</v>
      </c>
      <c r="AM92" s="9">
        <f>$D58</f>
        <v>1.6645603174698493</v>
      </c>
      <c r="AN92" s="9">
        <f>$D59</f>
        <v>1.710335726200271</v>
      </c>
      <c r="AO92" s="9">
        <f>$D60</f>
        <v>1.7573699586707894</v>
      </c>
      <c r="AP92" s="9">
        <f>$D61</f>
        <v>1.8056976325342364</v>
      </c>
      <c r="AQ92" s="9">
        <f>$D62</f>
        <v>1.8553543174289213</v>
      </c>
      <c r="AR92" s="9">
        <f>$D63</f>
        <v>1.9063765611582149</v>
      </c>
      <c r="AS92" s="9">
        <f>$D64</f>
        <v>1.9588019165900681</v>
      </c>
      <c r="AT92" s="9">
        <f>$D65</f>
        <v>2.0126689692962914</v>
      </c>
      <c r="AU92" s="9">
        <f>$D66</f>
        <v>2.0680173659519379</v>
      </c>
      <c r="AV92" s="9">
        <f>$D67</f>
        <v>2.1248878435156184</v>
      </c>
      <c r="AW92" s="9">
        <f>$D68</f>
        <v>2.1833222592122921</v>
      </c>
      <c r="AX92" s="9">
        <f>$D69</f>
        <v>2.2433636213406323</v>
      </c>
      <c r="AY92" s="9">
        <f>$D70</f>
        <v>2.3050561209275036</v>
      </c>
      <c r="AZ92" s="9">
        <f>$D71</f>
        <v>0.91851382039711316</v>
      </c>
      <c r="BA92" s="9">
        <f>$D72</f>
        <v>0</v>
      </c>
      <c r="BB92" s="9">
        <f>$D73</f>
        <v>0</v>
      </c>
      <c r="BC92" s="9">
        <f>$D74</f>
        <v>0</v>
      </c>
      <c r="BD92" s="9">
        <f>$D75</f>
        <v>0</v>
      </c>
      <c r="BE92" s="9">
        <f>$D76</f>
        <v>0</v>
      </c>
      <c r="BF92" s="9">
        <f>$D77</f>
        <v>0</v>
      </c>
      <c r="BG92" s="9">
        <f>$D78</f>
        <v>0</v>
      </c>
      <c r="BH92" s="9">
        <f>$D79</f>
        <v>0</v>
      </c>
      <c r="BI92" s="9">
        <f>$D80</f>
        <v>0</v>
      </c>
      <c r="BJ92" s="9">
        <f>$D81</f>
        <v>0</v>
      </c>
      <c r="BK92" s="9">
        <f>$D82</f>
        <v>0</v>
      </c>
      <c r="BL92" s="9">
        <f>$D83</f>
        <v>0</v>
      </c>
      <c r="BM92" s="9">
        <f>$D84</f>
        <v>0</v>
      </c>
      <c r="BN92" s="9">
        <f>$D85</f>
        <v>0</v>
      </c>
      <c r="BO92" s="9">
        <f>$D86</f>
        <v>0</v>
      </c>
      <c r="BP92" s="9">
        <f>$D87</f>
        <v>0</v>
      </c>
      <c r="BQ92" s="9">
        <f>$D88</f>
        <v>0</v>
      </c>
      <c r="BR92" s="9"/>
    </row>
    <row r="93" spans="1:70" x14ac:dyDescent="0.25">
      <c r="A93" s="9"/>
      <c r="B93" s="9"/>
      <c r="C93" s="9"/>
      <c r="D93" s="9"/>
      <c r="E93" s="9"/>
      <c r="F93" s="9"/>
      <c r="G93" s="13" t="s">
        <v>276</v>
      </c>
      <c r="H93" s="9"/>
      <c r="I93" s="9">
        <f>-I90</f>
        <v>55.479002107019568</v>
      </c>
      <c r="J93" s="9">
        <f>I93-J92</f>
        <v>55.479002107019568</v>
      </c>
      <c r="K93" s="9">
        <f t="shared" ref="K93:BQ93" si="31">J93-K92</f>
        <v>55.479002107019568</v>
      </c>
      <c r="L93" s="9">
        <f t="shared" si="31"/>
        <v>55.479002107019568</v>
      </c>
      <c r="M93" s="9">
        <f t="shared" si="31"/>
        <v>55.479002107019568</v>
      </c>
      <c r="N93" s="9">
        <f t="shared" si="31"/>
        <v>55.479002107019568</v>
      </c>
      <c r="O93" s="9">
        <f t="shared" si="31"/>
        <v>54.61097037064868</v>
      </c>
      <c r="P93" s="9">
        <f t="shared" si="31"/>
        <v>53.71906776152759</v>
      </c>
      <c r="Q93" s="9">
        <f t="shared" si="31"/>
        <v>52.802637830655677</v>
      </c>
      <c r="R93" s="9">
        <f t="shared" si="31"/>
        <v>51.861006076684781</v>
      </c>
      <c r="S93" s="9">
        <f t="shared" si="31"/>
        <v>50.893479449479685</v>
      </c>
      <c r="T93" s="9">
        <f t="shared" si="31"/>
        <v>49.899345840026442</v>
      </c>
      <c r="U93" s="9">
        <f t="shared" si="31"/>
        <v>48.87787355631324</v>
      </c>
      <c r="V93" s="9">
        <f t="shared" si="31"/>
        <v>47.828310784797914</v>
      </c>
      <c r="W93" s="9">
        <f t="shared" si="31"/>
        <v>46.749885037065923</v>
      </c>
      <c r="X93" s="9">
        <f t="shared" si="31"/>
        <v>45.641802581271307</v>
      </c>
      <c r="Y93" s="9">
        <f t="shared" si="31"/>
        <v>44.503247857942341</v>
      </c>
      <c r="Z93" s="9">
        <f t="shared" si="31"/>
        <v>43.333382879721825</v>
      </c>
      <c r="AA93" s="9">
        <f t="shared" si="31"/>
        <v>42.13134661460024</v>
      </c>
      <c r="AB93" s="9">
        <f t="shared" si="31"/>
        <v>40.89625435218781</v>
      </c>
      <c r="AC93" s="9">
        <f t="shared" si="31"/>
        <v>39.627197052559048</v>
      </c>
      <c r="AD93" s="9">
        <f t="shared" si="31"/>
        <v>38.323240677190491</v>
      </c>
      <c r="AE93" s="9">
        <f t="shared" si="31"/>
        <v>36.983425501499298</v>
      </c>
      <c r="AF93" s="9">
        <f t="shared" si="31"/>
        <v>35.606765408476591</v>
      </c>
      <c r="AG93" s="9">
        <f t="shared" si="31"/>
        <v>34.192247162895761</v>
      </c>
      <c r="AH93" s="9">
        <f t="shared" si="31"/>
        <v>32.738829665561461</v>
      </c>
      <c r="AI93" s="9">
        <f t="shared" si="31"/>
        <v>31.245443187050466</v>
      </c>
      <c r="AJ93" s="9">
        <f t="shared" si="31"/>
        <v>29.71098858038042</v>
      </c>
      <c r="AK93" s="9">
        <f t="shared" si="31"/>
        <v>28.134336472026945</v>
      </c>
      <c r="AL93" s="9">
        <f t="shared" si="31"/>
        <v>26.51432643069375</v>
      </c>
      <c r="AM93" s="9">
        <f t="shared" si="31"/>
        <v>24.8497661132239</v>
      </c>
      <c r="AN93" s="9">
        <f t="shared" si="31"/>
        <v>23.13943038702363</v>
      </c>
      <c r="AO93" s="9">
        <f t="shared" si="31"/>
        <v>21.38206042835284</v>
      </c>
      <c r="AP93" s="9">
        <f t="shared" si="31"/>
        <v>19.576362795818604</v>
      </c>
      <c r="AQ93" s="9">
        <f t="shared" si="31"/>
        <v>17.721008478389681</v>
      </c>
      <c r="AR93" s="9">
        <f t="shared" si="31"/>
        <v>15.814631917231466</v>
      </c>
      <c r="AS93" s="9">
        <f t="shared" si="31"/>
        <v>13.855830000641397</v>
      </c>
      <c r="AT93" s="9">
        <f t="shared" si="31"/>
        <v>11.843161031345106</v>
      </c>
      <c r="AU93" s="9">
        <f t="shared" si="31"/>
        <v>9.775143665393168</v>
      </c>
      <c r="AV93" s="9">
        <f t="shared" si="31"/>
        <v>7.6502558218775496</v>
      </c>
      <c r="AW93" s="9">
        <f t="shared" si="31"/>
        <v>5.4669335626652575</v>
      </c>
      <c r="AX93" s="9">
        <f t="shared" si="31"/>
        <v>3.2235699413246253</v>
      </c>
      <c r="AY93" s="9">
        <f t="shared" si="31"/>
        <v>0.91851382039712171</v>
      </c>
      <c r="AZ93" s="9">
        <f t="shared" si="31"/>
        <v>8.5487172896137054E-15</v>
      </c>
      <c r="BA93" s="9">
        <f t="shared" si="31"/>
        <v>8.5487172896137054E-15</v>
      </c>
      <c r="BB93" s="9">
        <f t="shared" si="31"/>
        <v>8.5487172896137054E-15</v>
      </c>
      <c r="BC93" s="9">
        <f t="shared" si="31"/>
        <v>8.5487172896137054E-15</v>
      </c>
      <c r="BD93" s="9">
        <f t="shared" si="31"/>
        <v>8.5487172896137054E-15</v>
      </c>
      <c r="BE93" s="9">
        <f t="shared" si="31"/>
        <v>8.5487172896137054E-15</v>
      </c>
      <c r="BF93" s="9">
        <f t="shared" si="31"/>
        <v>8.5487172896137054E-15</v>
      </c>
      <c r="BG93" s="9">
        <f t="shared" si="31"/>
        <v>8.5487172896137054E-15</v>
      </c>
      <c r="BH93" s="9">
        <f t="shared" si="31"/>
        <v>8.5487172896137054E-15</v>
      </c>
      <c r="BI93" s="9">
        <f t="shared" si="31"/>
        <v>8.5487172896137054E-15</v>
      </c>
      <c r="BJ93" s="9">
        <f t="shared" si="31"/>
        <v>8.5487172896137054E-15</v>
      </c>
      <c r="BK93" s="9">
        <f t="shared" si="31"/>
        <v>8.5487172896137054E-15</v>
      </c>
      <c r="BL93" s="9">
        <f t="shared" si="31"/>
        <v>8.5487172896137054E-15</v>
      </c>
      <c r="BM93" s="9">
        <f t="shared" si="31"/>
        <v>8.5487172896137054E-15</v>
      </c>
      <c r="BN93" s="9">
        <f t="shared" si="31"/>
        <v>8.5487172896137054E-15</v>
      </c>
      <c r="BO93" s="9">
        <f t="shared" si="31"/>
        <v>8.5487172896137054E-15</v>
      </c>
      <c r="BP93" s="9">
        <f t="shared" si="31"/>
        <v>8.5487172896137054E-15</v>
      </c>
      <c r="BQ93" s="9">
        <f t="shared" si="31"/>
        <v>8.5487172896137054E-15</v>
      </c>
      <c r="BR93" s="9"/>
    </row>
    <row r="94" spans="1:70" x14ac:dyDescent="0.25">
      <c r="A94" s="9"/>
      <c r="B94" s="9"/>
      <c r="C94" s="9"/>
      <c r="D94" s="9"/>
      <c r="E94" s="9"/>
      <c r="F94" s="9"/>
      <c r="G94" s="13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</row>
    <row r="95" spans="1:70" x14ac:dyDescent="0.25">
      <c r="A95" s="9"/>
      <c r="B95" s="9"/>
      <c r="C95" s="1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</row>
    <row r="96" spans="1:70" x14ac:dyDescent="0.25">
      <c r="A96" s="9"/>
      <c r="B96" s="16" t="s">
        <v>291</v>
      </c>
      <c r="C96" s="19"/>
      <c r="D96" s="9"/>
      <c r="E96" s="9"/>
      <c r="F96" s="9"/>
      <c r="G96" s="9"/>
      <c r="H96" s="9"/>
      <c r="I96" s="13"/>
      <c r="J96" s="26">
        <f>1</f>
        <v>1</v>
      </c>
      <c r="K96" s="26">
        <f>J96+1</f>
        <v>2</v>
      </c>
      <c r="L96" s="26">
        <f t="shared" ref="L96:S96" si="32">K96+1</f>
        <v>3</v>
      </c>
      <c r="M96" s="26">
        <f t="shared" si="32"/>
        <v>4</v>
      </c>
      <c r="N96" s="26">
        <f t="shared" si="32"/>
        <v>5</v>
      </c>
      <c r="O96" s="26">
        <f t="shared" si="32"/>
        <v>6</v>
      </c>
      <c r="P96" s="26">
        <f t="shared" si="32"/>
        <v>7</v>
      </c>
      <c r="Q96" s="26">
        <f t="shared" si="32"/>
        <v>8</v>
      </c>
      <c r="R96" s="26">
        <f t="shared" si="32"/>
        <v>9</v>
      </c>
      <c r="S96" s="26">
        <f t="shared" si="32"/>
        <v>10</v>
      </c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</row>
    <row r="97" spans="1:70" x14ac:dyDescent="0.25">
      <c r="A97" s="9"/>
      <c r="B97" s="9"/>
      <c r="C97" s="19"/>
      <c r="D97" s="9"/>
      <c r="E97" s="9"/>
      <c r="F97" s="9"/>
      <c r="G97" s="9"/>
      <c r="H97" s="9"/>
      <c r="I97" s="13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</row>
    <row r="98" spans="1:70" x14ac:dyDescent="0.25">
      <c r="A98" s="9"/>
      <c r="B98" s="9" t="s">
        <v>290</v>
      </c>
      <c r="C98" s="104" t="s">
        <v>295</v>
      </c>
      <c r="D98" s="25">
        <f>'Amort Alloc'!B6</f>
        <v>5</v>
      </c>
      <c r="E98" s="9"/>
      <c r="F98" s="9"/>
      <c r="G98" s="9"/>
      <c r="H98" s="9"/>
      <c r="I98" s="13"/>
      <c r="J98" s="9">
        <f>IF(J96&lt;=$D$98,J91,0)</f>
        <v>0.96492597199368058</v>
      </c>
      <c r="K98" s="9">
        <f t="shared" ref="K98:S98" si="33">IF(K96&lt;=$D$98,K91,0)</f>
        <v>0.96492597199368058</v>
      </c>
      <c r="L98" s="9">
        <f t="shared" si="33"/>
        <v>0.96492597199368058</v>
      </c>
      <c r="M98" s="9">
        <f t="shared" si="33"/>
        <v>0.96492597199368058</v>
      </c>
      <c r="N98" s="9">
        <f t="shared" si="33"/>
        <v>0.96492597199368058</v>
      </c>
      <c r="O98" s="9">
        <f t="shared" si="33"/>
        <v>0</v>
      </c>
      <c r="P98" s="9">
        <f t="shared" si="33"/>
        <v>0</v>
      </c>
      <c r="Q98" s="9">
        <f t="shared" si="33"/>
        <v>0</v>
      </c>
      <c r="R98" s="9">
        <f t="shared" si="33"/>
        <v>0</v>
      </c>
      <c r="S98" s="9">
        <f t="shared" si="33"/>
        <v>0</v>
      </c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</row>
    <row r="99" spans="1:70" x14ac:dyDescent="0.25">
      <c r="A99" s="9"/>
      <c r="B99" s="9" t="s">
        <v>293</v>
      </c>
      <c r="C99" s="104" t="s">
        <v>296</v>
      </c>
      <c r="D99" s="13">
        <f>C7</f>
        <v>51</v>
      </c>
      <c r="E99" s="9"/>
      <c r="F99" s="9"/>
      <c r="G99" s="9"/>
      <c r="H99" s="37" t="s">
        <v>307</v>
      </c>
      <c r="I99" s="13">
        <f>NPV(H100,J99:S99)</f>
        <v>50.68424304009077</v>
      </c>
      <c r="J99" s="9">
        <f>IF(J96&lt;=$D$98,($D$99/$D$98),0)</f>
        <v>10.199999999999999</v>
      </c>
      <c r="K99" s="9">
        <f t="shared" ref="K99:S99" si="34">IF(K96&lt;=$D$98,($D$99/$D$98),0)</f>
        <v>10.199999999999999</v>
      </c>
      <c r="L99" s="9">
        <f t="shared" si="34"/>
        <v>10.199999999999999</v>
      </c>
      <c r="M99" s="9">
        <f t="shared" si="34"/>
        <v>10.199999999999999</v>
      </c>
      <c r="N99" s="9">
        <f t="shared" si="34"/>
        <v>10.199999999999999</v>
      </c>
      <c r="O99" s="9">
        <f t="shared" si="34"/>
        <v>0</v>
      </c>
      <c r="P99" s="9">
        <f t="shared" si="34"/>
        <v>0</v>
      </c>
      <c r="Q99" s="9">
        <f t="shared" si="34"/>
        <v>0</v>
      </c>
      <c r="R99" s="9">
        <f t="shared" si="34"/>
        <v>0</v>
      </c>
      <c r="S99" s="9">
        <f t="shared" si="34"/>
        <v>0</v>
      </c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</row>
    <row r="100" spans="1:70" x14ac:dyDescent="0.25">
      <c r="A100" s="9"/>
      <c r="B100" s="9" t="s">
        <v>299</v>
      </c>
      <c r="C100" s="104" t="s">
        <v>300</v>
      </c>
      <c r="D100" s="13">
        <f>SUM(C104:C113)</f>
        <v>55.479002107019568</v>
      </c>
      <c r="E100" s="9"/>
      <c r="F100" s="9"/>
      <c r="G100" s="41" t="s">
        <v>308</v>
      </c>
      <c r="H100" s="19">
        <f>IRR(I100:S100)</f>
        <v>2.0737640096646359E-3</v>
      </c>
      <c r="I100" s="13">
        <f>I90</f>
        <v>-55.479002107019568</v>
      </c>
      <c r="J100" s="87">
        <f>J98+J99</f>
        <v>11.16492597199368</v>
      </c>
      <c r="K100" s="87">
        <f t="shared" ref="K100:S100" si="35">K98+K99</f>
        <v>11.16492597199368</v>
      </c>
      <c r="L100" s="87">
        <f t="shared" si="35"/>
        <v>11.16492597199368</v>
      </c>
      <c r="M100" s="87">
        <f t="shared" si="35"/>
        <v>11.16492597199368</v>
      </c>
      <c r="N100" s="87">
        <f t="shared" si="35"/>
        <v>11.16492597199368</v>
      </c>
      <c r="O100" s="87">
        <f t="shared" si="35"/>
        <v>0</v>
      </c>
      <c r="P100" s="87">
        <f t="shared" si="35"/>
        <v>0</v>
      </c>
      <c r="Q100" s="87">
        <f t="shared" si="35"/>
        <v>0</v>
      </c>
      <c r="R100" s="87">
        <f t="shared" si="35"/>
        <v>0</v>
      </c>
      <c r="S100" s="87">
        <f t="shared" si="35"/>
        <v>0</v>
      </c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</row>
    <row r="101" spans="1:70" x14ac:dyDescent="0.25">
      <c r="A101" s="9"/>
      <c r="B101" s="9"/>
      <c r="C101" s="104"/>
      <c r="D101" s="9"/>
      <c r="E101" s="9"/>
      <c r="F101" s="9"/>
      <c r="G101" s="16"/>
      <c r="H101" s="9"/>
      <c r="I101" s="13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</row>
    <row r="102" spans="1:70" x14ac:dyDescent="0.25">
      <c r="A102" s="9"/>
      <c r="B102" s="9"/>
      <c r="C102" s="19"/>
      <c r="D102" s="9"/>
      <c r="E102" s="9"/>
      <c r="F102" s="9"/>
      <c r="G102" s="9"/>
      <c r="H102" s="9"/>
      <c r="I102" s="13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</row>
    <row r="103" spans="1:70" x14ac:dyDescent="0.25">
      <c r="A103" s="9"/>
      <c r="B103" s="13" t="s">
        <v>297</v>
      </c>
      <c r="C103" s="33" t="s">
        <v>298</v>
      </c>
      <c r="D103" s="13" t="s">
        <v>236</v>
      </c>
      <c r="E103" s="13" t="s">
        <v>276</v>
      </c>
      <c r="F103" s="9"/>
      <c r="G103" s="9"/>
      <c r="H103" s="33"/>
      <c r="I103" s="13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</row>
    <row r="104" spans="1:70" x14ac:dyDescent="0.25">
      <c r="A104" s="25">
        <v>1</v>
      </c>
      <c r="B104" s="14">
        <f>'Rates Extrap'!C13</f>
        <v>1.2999999999999999E-3</v>
      </c>
      <c r="C104" s="105">
        <f>J104/(1+B104)</f>
        <v>11.062780456315743</v>
      </c>
      <c r="D104" s="13">
        <f>C104*B104</f>
        <v>1.4381614593210464E-2</v>
      </c>
      <c r="E104" s="13">
        <f>D100-C104</f>
        <v>44.416221650703825</v>
      </c>
      <c r="F104" s="9"/>
      <c r="G104" s="9"/>
      <c r="H104" s="9"/>
      <c r="I104" s="13"/>
      <c r="J104" s="9">
        <f>J$100-SUM(J105:J$113)</f>
        <v>11.077162070908955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</row>
    <row r="105" spans="1:70" x14ac:dyDescent="0.25">
      <c r="A105" s="25">
        <f>A104+1</f>
        <v>2</v>
      </c>
      <c r="B105" s="14">
        <f>'Rates Extrap'!C14</f>
        <v>1.4E-3</v>
      </c>
      <c r="C105" s="105">
        <f>K105/(1+B105)</f>
        <v>11.077162070908955</v>
      </c>
      <c r="D105" s="13">
        <f t="shared" ref="D105:D113" si="36">C105*B105</f>
        <v>1.5508026899272536E-2</v>
      </c>
      <c r="E105" s="13">
        <f>E104-C105</f>
        <v>33.339059579794871</v>
      </c>
      <c r="F105" s="9"/>
      <c r="G105" s="9"/>
      <c r="H105" s="9"/>
      <c r="I105" s="13"/>
      <c r="J105" s="9">
        <f>$D105</f>
        <v>1.5508026899272536E-2</v>
      </c>
      <c r="K105" s="9">
        <f>K$100-SUM(K106:K$113)</f>
        <v>11.092670097808227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</row>
    <row r="106" spans="1:70" x14ac:dyDescent="0.25">
      <c r="A106" s="25">
        <f t="shared" ref="A106:A113" si="37">A105+1</f>
        <v>3</v>
      </c>
      <c r="B106" s="14">
        <f>'Rates Extrap'!C15</f>
        <v>1.7000000000000001E-3</v>
      </c>
      <c r="C106" s="105">
        <f>L106/(1+B106)</f>
        <v>11.092670097808226</v>
      </c>
      <c r="D106" s="13">
        <f t="shared" si="36"/>
        <v>1.8857539166273984E-2</v>
      </c>
      <c r="E106" s="13">
        <f t="shared" ref="E106:E113" si="38">E105-C106</f>
        <v>22.246389481986647</v>
      </c>
      <c r="F106" s="9"/>
      <c r="G106" s="9"/>
      <c r="H106" s="9"/>
      <c r="I106" s="13"/>
      <c r="J106" s="9">
        <f t="shared" ref="J106:Q113" si="39">$D106</f>
        <v>1.8857539166273984E-2</v>
      </c>
      <c r="K106" s="9">
        <f>$D106</f>
        <v>1.8857539166273984E-2</v>
      </c>
      <c r="L106" s="9">
        <f>L$100-SUM(L107:L$113)</f>
        <v>11.1115276369745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</row>
    <row r="107" spans="1:70" x14ac:dyDescent="0.25">
      <c r="A107" s="25">
        <f t="shared" si="37"/>
        <v>4</v>
      </c>
      <c r="B107" s="14">
        <f>'Rates Extrap'!C16</f>
        <v>2.0999999999999999E-3</v>
      </c>
      <c r="C107" s="105">
        <f>M107/(1+B107)</f>
        <v>11.111527636974502</v>
      </c>
      <c r="D107" s="13">
        <f t="shared" si="36"/>
        <v>2.3334208037646454E-2</v>
      </c>
      <c r="E107" s="13">
        <f t="shared" si="38"/>
        <v>11.134861845012145</v>
      </c>
      <c r="F107" s="9"/>
      <c r="G107" s="9"/>
      <c r="H107" s="9"/>
      <c r="I107" s="13"/>
      <c r="J107" s="9">
        <f t="shared" si="39"/>
        <v>2.3334208037646454E-2</v>
      </c>
      <c r="K107" s="9">
        <f t="shared" si="39"/>
        <v>2.3334208037646454E-2</v>
      </c>
      <c r="L107" s="9">
        <f>$D107</f>
        <v>2.3334208037646454E-2</v>
      </c>
      <c r="M107" s="9">
        <f>M$100-SUM(M108:M$113)</f>
        <v>11.134861845012148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</row>
    <row r="108" spans="1:70" x14ac:dyDescent="0.25">
      <c r="A108" s="25">
        <f t="shared" si="37"/>
        <v>5</v>
      </c>
      <c r="B108" s="14">
        <f>'Rates Extrap'!C17</f>
        <v>2.6999999999999997E-3</v>
      </c>
      <c r="C108" s="105">
        <f>N108/(1+B108)</f>
        <v>11.134861845012148</v>
      </c>
      <c r="D108" s="13">
        <f t="shared" si="36"/>
        <v>3.0064126981532796E-2</v>
      </c>
      <c r="E108" s="13">
        <f t="shared" si="38"/>
        <v>0</v>
      </c>
      <c r="F108" s="9"/>
      <c r="G108" s="9"/>
      <c r="H108" s="9"/>
      <c r="I108" s="29"/>
      <c r="J108" s="9">
        <f t="shared" si="39"/>
        <v>3.0064126981532796E-2</v>
      </c>
      <c r="K108" s="9">
        <f t="shared" si="39"/>
        <v>3.0064126981532796E-2</v>
      </c>
      <c r="L108" s="9">
        <f t="shared" si="39"/>
        <v>3.0064126981532796E-2</v>
      </c>
      <c r="M108" s="9">
        <f>$D108</f>
        <v>3.0064126981532796E-2</v>
      </c>
      <c r="N108" s="9">
        <f>N$100-SUM(N109:N$113)</f>
        <v>11.16492597199368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</row>
    <row r="109" spans="1:70" x14ac:dyDescent="0.25">
      <c r="A109" s="25">
        <f t="shared" si="37"/>
        <v>6</v>
      </c>
      <c r="B109" s="14">
        <f>'Rates Extrap'!C18</f>
        <v>3.6999999999999997E-3</v>
      </c>
      <c r="C109" s="105">
        <f>O109/(1+B109)</f>
        <v>0</v>
      </c>
      <c r="D109" s="13">
        <f t="shared" si="36"/>
        <v>0</v>
      </c>
      <c r="E109" s="13">
        <f t="shared" si="38"/>
        <v>0</v>
      </c>
      <c r="F109" s="9"/>
      <c r="G109" s="9"/>
      <c r="H109" s="9"/>
      <c r="I109" s="13"/>
      <c r="J109" s="9">
        <f t="shared" si="39"/>
        <v>0</v>
      </c>
      <c r="K109" s="9">
        <f t="shared" si="39"/>
        <v>0</v>
      </c>
      <c r="L109" s="9">
        <f t="shared" si="39"/>
        <v>0</v>
      </c>
      <c r="M109" s="9">
        <f t="shared" si="39"/>
        <v>0</v>
      </c>
      <c r="N109" s="9">
        <f>$D109</f>
        <v>0</v>
      </c>
      <c r="O109" s="9">
        <f>O$100-SUM(O110:O$113)</f>
        <v>0</v>
      </c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</row>
    <row r="110" spans="1:70" x14ac:dyDescent="0.25">
      <c r="A110" s="25">
        <f t="shared" si="37"/>
        <v>7</v>
      </c>
      <c r="B110" s="14">
        <f>'Rates Extrap'!C19</f>
        <v>4.7000000000000002E-3</v>
      </c>
      <c r="C110" s="105">
        <f>P110/(1+B110)</f>
        <v>0</v>
      </c>
      <c r="D110" s="13">
        <f t="shared" si="36"/>
        <v>0</v>
      </c>
      <c r="E110" s="13">
        <f t="shared" si="38"/>
        <v>0</v>
      </c>
      <c r="F110" s="9"/>
      <c r="G110" s="16"/>
      <c r="H110" s="9"/>
      <c r="I110" s="9"/>
      <c r="J110" s="9">
        <f t="shared" si="39"/>
        <v>0</v>
      </c>
      <c r="K110" s="9">
        <f t="shared" si="39"/>
        <v>0</v>
      </c>
      <c r="L110" s="9">
        <f t="shared" si="39"/>
        <v>0</v>
      </c>
      <c r="M110" s="9">
        <f t="shared" si="39"/>
        <v>0</v>
      </c>
      <c r="N110" s="9">
        <f t="shared" si="39"/>
        <v>0</v>
      </c>
      <c r="O110" s="9">
        <f>$D110</f>
        <v>0</v>
      </c>
      <c r="P110" s="9">
        <f>P$100-SUM(P111:P$113)</f>
        <v>0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</row>
    <row r="111" spans="1:70" x14ac:dyDescent="0.25">
      <c r="A111" s="25">
        <f t="shared" si="37"/>
        <v>8</v>
      </c>
      <c r="B111" s="14">
        <f>'Rates Extrap'!C20</f>
        <v>5.5000000000000005E-3</v>
      </c>
      <c r="C111" s="105">
        <f>Q111/(1+B111)</f>
        <v>0</v>
      </c>
      <c r="D111" s="13">
        <f t="shared" si="36"/>
        <v>0</v>
      </c>
      <c r="E111" s="13">
        <f t="shared" si="38"/>
        <v>0</v>
      </c>
      <c r="F111" s="9"/>
      <c r="G111" s="9"/>
      <c r="H111" s="9"/>
      <c r="I111" s="9"/>
      <c r="J111" s="9">
        <f t="shared" si="39"/>
        <v>0</v>
      </c>
      <c r="K111" s="9">
        <f t="shared" si="39"/>
        <v>0</v>
      </c>
      <c r="L111" s="9">
        <f t="shared" si="39"/>
        <v>0</v>
      </c>
      <c r="M111" s="9">
        <f t="shared" si="39"/>
        <v>0</v>
      </c>
      <c r="N111" s="9">
        <f t="shared" si="39"/>
        <v>0</v>
      </c>
      <c r="O111" s="9">
        <f t="shared" si="39"/>
        <v>0</v>
      </c>
      <c r="P111" s="9">
        <f>$D111</f>
        <v>0</v>
      </c>
      <c r="Q111" s="9">
        <f>Q$100-SUM(Q112:Q$113)</f>
        <v>0</v>
      </c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</row>
    <row r="112" spans="1:70" x14ac:dyDescent="0.25">
      <c r="A112" s="25">
        <f t="shared" si="37"/>
        <v>9</v>
      </c>
      <c r="B112" s="14">
        <f>'Rates Extrap'!C21</f>
        <v>6.2000000000000006E-3</v>
      </c>
      <c r="C112" s="105">
        <f>R112/(1+B112)</f>
        <v>0</v>
      </c>
      <c r="D112" s="13">
        <f t="shared" si="36"/>
        <v>0</v>
      </c>
      <c r="E112" s="13">
        <f t="shared" si="38"/>
        <v>0</v>
      </c>
      <c r="F112" s="9"/>
      <c r="G112" s="32"/>
      <c r="H112" s="9"/>
      <c r="I112" s="9"/>
      <c r="J112" s="9">
        <f t="shared" si="39"/>
        <v>0</v>
      </c>
      <c r="K112" s="9">
        <f t="shared" si="39"/>
        <v>0</v>
      </c>
      <c r="L112" s="9">
        <f t="shared" si="39"/>
        <v>0</v>
      </c>
      <c r="M112" s="9">
        <f t="shared" si="39"/>
        <v>0</v>
      </c>
      <c r="N112" s="9">
        <f t="shared" si="39"/>
        <v>0</v>
      </c>
      <c r="O112" s="9">
        <f t="shared" si="39"/>
        <v>0</v>
      </c>
      <c r="P112" s="9">
        <f t="shared" si="39"/>
        <v>0</v>
      </c>
      <c r="Q112" s="9">
        <f>$D112</f>
        <v>0</v>
      </c>
      <c r="R112" s="9">
        <f>R$100-SUM(R113:R$113)</f>
        <v>0</v>
      </c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</row>
    <row r="113" spans="1:70" x14ac:dyDescent="0.25">
      <c r="A113" s="25">
        <f t="shared" si="37"/>
        <v>10</v>
      </c>
      <c r="B113" s="14">
        <f>'Rates Extrap'!C22</f>
        <v>6.8999999999999999E-3</v>
      </c>
      <c r="C113" s="105">
        <f>S113/(1+B113)</f>
        <v>0</v>
      </c>
      <c r="D113" s="13">
        <f t="shared" si="36"/>
        <v>0</v>
      </c>
      <c r="E113" s="13">
        <f t="shared" si="38"/>
        <v>0</v>
      </c>
      <c r="F113" s="9"/>
      <c r="G113" s="32"/>
      <c r="H113" s="9"/>
      <c r="I113" s="33"/>
      <c r="J113" s="9">
        <f t="shared" si="39"/>
        <v>0</v>
      </c>
      <c r="K113" s="9">
        <f t="shared" si="39"/>
        <v>0</v>
      </c>
      <c r="L113" s="9">
        <f t="shared" si="39"/>
        <v>0</v>
      </c>
      <c r="M113" s="9">
        <f t="shared" si="39"/>
        <v>0</v>
      </c>
      <c r="N113" s="9">
        <f t="shared" si="39"/>
        <v>0</v>
      </c>
      <c r="O113" s="9">
        <f t="shared" si="39"/>
        <v>0</v>
      </c>
      <c r="P113" s="9">
        <f t="shared" si="39"/>
        <v>0</v>
      </c>
      <c r="Q113" s="9">
        <f t="shared" si="39"/>
        <v>0</v>
      </c>
      <c r="R113" s="9">
        <f>$D113</f>
        <v>0</v>
      </c>
      <c r="S113" s="9">
        <f>S$100</f>
        <v>0</v>
      </c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</row>
    <row r="114" spans="1:70" x14ac:dyDescent="0.25">
      <c r="A114" s="9"/>
      <c r="B114" s="9"/>
      <c r="C114" s="19"/>
      <c r="D114" s="9"/>
      <c r="E114" s="9"/>
      <c r="F114" s="9"/>
      <c r="G114" s="9"/>
      <c r="H114" s="13"/>
      <c r="I114" s="13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</row>
    <row r="115" spans="1:70" x14ac:dyDescent="0.25">
      <c r="A115" s="9"/>
      <c r="B115" s="9"/>
      <c r="C115" s="19"/>
      <c r="D115" s="9"/>
      <c r="E115" s="9"/>
      <c r="F115" s="9"/>
      <c r="G115" s="16"/>
      <c r="H115" s="13"/>
      <c r="I115" s="13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</row>
    <row r="116" spans="1:70" x14ac:dyDescent="0.25">
      <c r="A116" s="9"/>
      <c r="B116" s="16" t="s">
        <v>303</v>
      </c>
      <c r="C116" s="19"/>
      <c r="D116" s="9"/>
      <c r="E116" s="9"/>
      <c r="F116" s="9"/>
      <c r="G116" s="9"/>
      <c r="H116" s="85"/>
      <c r="I116" s="85"/>
      <c r="J116" s="26">
        <f>1</f>
        <v>1</v>
      </c>
      <c r="K116" s="26">
        <f>J116+1</f>
        <v>2</v>
      </c>
      <c r="L116" s="26">
        <f t="shared" ref="L116:BQ116" si="40">K116+1</f>
        <v>3</v>
      </c>
      <c r="M116" s="26">
        <f t="shared" si="40"/>
        <v>4</v>
      </c>
      <c r="N116" s="26">
        <f t="shared" si="40"/>
        <v>5</v>
      </c>
      <c r="O116" s="26">
        <f t="shared" si="40"/>
        <v>6</v>
      </c>
      <c r="P116" s="26">
        <f t="shared" si="40"/>
        <v>7</v>
      </c>
      <c r="Q116" s="26">
        <f t="shared" si="40"/>
        <v>8</v>
      </c>
      <c r="R116" s="26">
        <f t="shared" si="40"/>
        <v>9</v>
      </c>
      <c r="S116" s="26">
        <f t="shared" si="40"/>
        <v>10</v>
      </c>
      <c r="T116" s="26">
        <f t="shared" si="40"/>
        <v>11</v>
      </c>
      <c r="U116" s="26">
        <f t="shared" si="40"/>
        <v>12</v>
      </c>
      <c r="V116" s="26">
        <f t="shared" si="40"/>
        <v>13</v>
      </c>
      <c r="W116" s="26">
        <f t="shared" si="40"/>
        <v>14</v>
      </c>
      <c r="X116" s="26">
        <f t="shared" si="40"/>
        <v>15</v>
      </c>
      <c r="Y116" s="26">
        <f t="shared" si="40"/>
        <v>16</v>
      </c>
      <c r="Z116" s="26">
        <f t="shared" si="40"/>
        <v>17</v>
      </c>
      <c r="AA116" s="26">
        <f t="shared" si="40"/>
        <v>18</v>
      </c>
      <c r="AB116" s="26">
        <f t="shared" si="40"/>
        <v>19</v>
      </c>
      <c r="AC116" s="26">
        <f t="shared" si="40"/>
        <v>20</v>
      </c>
      <c r="AD116" s="26">
        <f t="shared" si="40"/>
        <v>21</v>
      </c>
      <c r="AE116" s="26">
        <f t="shared" si="40"/>
        <v>22</v>
      </c>
      <c r="AF116" s="26">
        <f t="shared" si="40"/>
        <v>23</v>
      </c>
      <c r="AG116" s="26">
        <f t="shared" si="40"/>
        <v>24</v>
      </c>
      <c r="AH116" s="26">
        <f t="shared" si="40"/>
        <v>25</v>
      </c>
      <c r="AI116" s="26">
        <f t="shared" si="40"/>
        <v>26</v>
      </c>
      <c r="AJ116" s="26">
        <f t="shared" si="40"/>
        <v>27</v>
      </c>
      <c r="AK116" s="26">
        <f t="shared" si="40"/>
        <v>28</v>
      </c>
      <c r="AL116" s="26">
        <f t="shared" si="40"/>
        <v>29</v>
      </c>
      <c r="AM116" s="26">
        <f t="shared" si="40"/>
        <v>30</v>
      </c>
      <c r="AN116" s="26">
        <f t="shared" si="40"/>
        <v>31</v>
      </c>
      <c r="AO116" s="26">
        <f t="shared" si="40"/>
        <v>32</v>
      </c>
      <c r="AP116" s="26">
        <f t="shared" si="40"/>
        <v>33</v>
      </c>
      <c r="AQ116" s="26">
        <f t="shared" si="40"/>
        <v>34</v>
      </c>
      <c r="AR116" s="26">
        <f t="shared" si="40"/>
        <v>35</v>
      </c>
      <c r="AS116" s="26">
        <f t="shared" si="40"/>
        <v>36</v>
      </c>
      <c r="AT116" s="26">
        <f t="shared" si="40"/>
        <v>37</v>
      </c>
      <c r="AU116" s="26">
        <f t="shared" si="40"/>
        <v>38</v>
      </c>
      <c r="AV116" s="26">
        <f t="shared" si="40"/>
        <v>39</v>
      </c>
      <c r="AW116" s="26">
        <f t="shared" si="40"/>
        <v>40</v>
      </c>
      <c r="AX116" s="26">
        <f t="shared" si="40"/>
        <v>41</v>
      </c>
      <c r="AY116" s="26">
        <f t="shared" si="40"/>
        <v>42</v>
      </c>
      <c r="AZ116" s="26">
        <f t="shared" si="40"/>
        <v>43</v>
      </c>
      <c r="BA116" s="26">
        <f t="shared" si="40"/>
        <v>44</v>
      </c>
      <c r="BB116" s="26">
        <f t="shared" si="40"/>
        <v>45</v>
      </c>
      <c r="BC116" s="26">
        <f t="shared" si="40"/>
        <v>46</v>
      </c>
      <c r="BD116" s="26">
        <f t="shared" si="40"/>
        <v>47</v>
      </c>
      <c r="BE116" s="26">
        <f t="shared" si="40"/>
        <v>48</v>
      </c>
      <c r="BF116" s="26">
        <f t="shared" si="40"/>
        <v>49</v>
      </c>
      <c r="BG116" s="26">
        <f t="shared" si="40"/>
        <v>50</v>
      </c>
      <c r="BH116" s="26">
        <f t="shared" si="40"/>
        <v>51</v>
      </c>
      <c r="BI116" s="26">
        <f t="shared" si="40"/>
        <v>52</v>
      </c>
      <c r="BJ116" s="26">
        <f t="shared" si="40"/>
        <v>53</v>
      </c>
      <c r="BK116" s="26">
        <f t="shared" si="40"/>
        <v>54</v>
      </c>
      <c r="BL116" s="26">
        <f t="shared" si="40"/>
        <v>55</v>
      </c>
      <c r="BM116" s="26">
        <f t="shared" si="40"/>
        <v>56</v>
      </c>
      <c r="BN116" s="26">
        <f t="shared" si="40"/>
        <v>57</v>
      </c>
      <c r="BO116" s="26">
        <f t="shared" si="40"/>
        <v>58</v>
      </c>
      <c r="BP116" s="26">
        <f t="shared" si="40"/>
        <v>59</v>
      </c>
      <c r="BQ116" s="26">
        <f t="shared" si="40"/>
        <v>60</v>
      </c>
      <c r="BR116" s="26"/>
    </row>
    <row r="117" spans="1:70" x14ac:dyDescent="0.25">
      <c r="A117" s="9"/>
      <c r="B117" s="9"/>
      <c r="C117" s="19"/>
      <c r="D117" s="9"/>
      <c r="E117" s="9"/>
      <c r="F117" s="9"/>
      <c r="G117" s="9"/>
      <c r="H117" s="84"/>
      <c r="I117" s="13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</row>
    <row r="118" spans="1:70" x14ac:dyDescent="0.25">
      <c r="A118" s="9"/>
      <c r="B118" s="9" t="s">
        <v>304</v>
      </c>
      <c r="C118" s="19"/>
      <c r="D118" s="9"/>
      <c r="E118" s="9"/>
      <c r="F118" s="9"/>
      <c r="G118" s="9"/>
      <c r="H118" s="33">
        <f>IRR(I118:BQ118)</f>
        <v>1.8833303428978709E-2</v>
      </c>
      <c r="I118" s="13">
        <f>-I99</f>
        <v>-50.68424304009077</v>
      </c>
      <c r="J118" s="9">
        <f>J90-J98</f>
        <v>0</v>
      </c>
      <c r="K118" s="9">
        <f t="shared" ref="K118:BQ118" si="41">K90-K98</f>
        <v>0</v>
      </c>
      <c r="L118" s="9">
        <f t="shared" si="41"/>
        <v>0</v>
      </c>
      <c r="M118" s="9">
        <f t="shared" si="41"/>
        <v>0</v>
      </c>
      <c r="N118" s="9">
        <f t="shared" si="41"/>
        <v>0</v>
      </c>
      <c r="O118" s="9">
        <f t="shared" si="41"/>
        <v>1.8329577083645676</v>
      </c>
      <c r="P118" s="9">
        <f t="shared" si="41"/>
        <v>1.8528495236352489</v>
      </c>
      <c r="Q118" s="9">
        <f t="shared" si="41"/>
        <v>1.8721431608757499</v>
      </c>
      <c r="R118" s="9">
        <f t="shared" si="41"/>
        <v>1.8905817310848962</v>
      </c>
      <c r="S118" s="9">
        <f t="shared" si="41"/>
        <v>1.9082957076405946</v>
      </c>
      <c r="T118" s="9">
        <f t="shared" si="41"/>
        <v>1.925556382669944</v>
      </c>
      <c r="U118" s="9">
        <f t="shared" si="41"/>
        <v>1.9423015691875676</v>
      </c>
      <c r="V118" s="9">
        <f t="shared" si="41"/>
        <v>1.9585634079442891</v>
      </c>
      <c r="W118" s="9">
        <f t="shared" si="41"/>
        <v>1.9743782197854753</v>
      </c>
      <c r="X118" s="9">
        <f t="shared" si="41"/>
        <v>1.9897738257600979</v>
      </c>
      <c r="Y118" s="9">
        <f t="shared" si="41"/>
        <v>2.0049013674466019</v>
      </c>
      <c r="Z118" s="9">
        <f t="shared" si="41"/>
        <v>2.0197481210388135</v>
      </c>
      <c r="AA118" s="9">
        <f t="shared" si="41"/>
        <v>2.0343293181273632</v>
      </c>
      <c r="AB118" s="9">
        <f t="shared" si="41"/>
        <v>2.0488499162100267</v>
      </c>
      <c r="AC118" s="9">
        <f t="shared" si="41"/>
        <v>2.0632955553111989</v>
      </c>
      <c r="AD118" s="9">
        <f t="shared" si="41"/>
        <v>2.0776359027970077</v>
      </c>
      <c r="AE118" s="9">
        <f t="shared" si="41"/>
        <v>2.0918229481610133</v>
      </c>
      <c r="AF118" s="9">
        <f t="shared" si="41"/>
        <v>2.1058052593345375</v>
      </c>
      <c r="AG118" s="9">
        <f t="shared" si="41"/>
        <v>2.1196104067473671</v>
      </c>
      <c r="AH118" s="9">
        <f t="shared" si="41"/>
        <v>2.1332010980509026</v>
      </c>
      <c r="AI118" s="9">
        <f t="shared" si="41"/>
        <v>2.1467643901360307</v>
      </c>
      <c r="AJ118" s="9">
        <f t="shared" si="41"/>
        <v>2.1604318631873616</v>
      </c>
      <c r="AK118" s="9">
        <f t="shared" si="41"/>
        <v>2.1741253360972848</v>
      </c>
      <c r="AL118" s="9">
        <f t="shared" si="41"/>
        <v>2.1879872614339297</v>
      </c>
      <c r="AM118" s="9">
        <f t="shared" si="41"/>
        <v>2.2019971082713705</v>
      </c>
      <c r="AN118" s="9">
        <f t="shared" si="41"/>
        <v>2.2162324281063737</v>
      </c>
      <c r="AO118" s="9">
        <f t="shared" si="41"/>
        <v>2.2305171520916094</v>
      </c>
      <c r="AP118" s="9">
        <f t="shared" si="41"/>
        <v>2.244843231994694</v>
      </c>
      <c r="AQ118" s="9">
        <f t="shared" si="41"/>
        <v>2.2592021395685999</v>
      </c>
      <c r="AR118" s="9">
        <f t="shared" si="41"/>
        <v>2.2735848462373069</v>
      </c>
      <c r="AS118" s="9">
        <f t="shared" si="41"/>
        <v>2.287981802027176</v>
      </c>
      <c r="AT118" s="9">
        <f t="shared" si="41"/>
        <v>2.3023829137179423</v>
      </c>
      <c r="AU118" s="9">
        <f t="shared" si="41"/>
        <v>2.316777522186348</v>
      </c>
      <c r="AV118" s="9">
        <f t="shared" si="41"/>
        <v>2.3311543789144484</v>
      </c>
      <c r="AW118" s="9">
        <f t="shared" si="41"/>
        <v>2.34550162163386</v>
      </c>
      <c r="AX118" s="9">
        <f t="shared" si="41"/>
        <v>2.3598067490762213</v>
      </c>
      <c r="AY118" s="9">
        <f t="shared" si="41"/>
        <v>2.3740565947989811</v>
      </c>
      <c r="AZ118" s="9">
        <f t="shared" si="41"/>
        <v>0.93830595619903012</v>
      </c>
      <c r="BA118" s="9">
        <f t="shared" si="41"/>
        <v>0</v>
      </c>
      <c r="BB118" s="9">
        <f t="shared" si="41"/>
        <v>0</v>
      </c>
      <c r="BC118" s="9">
        <f t="shared" si="41"/>
        <v>0</v>
      </c>
      <c r="BD118" s="9">
        <f t="shared" si="41"/>
        <v>0</v>
      </c>
      <c r="BE118" s="9">
        <f t="shared" si="41"/>
        <v>0</v>
      </c>
      <c r="BF118" s="9">
        <f t="shared" si="41"/>
        <v>0</v>
      </c>
      <c r="BG118" s="9">
        <f t="shared" si="41"/>
        <v>0</v>
      </c>
      <c r="BH118" s="9">
        <f t="shared" si="41"/>
        <v>0</v>
      </c>
      <c r="BI118" s="9">
        <f t="shared" si="41"/>
        <v>0</v>
      </c>
      <c r="BJ118" s="9">
        <f t="shared" si="41"/>
        <v>0</v>
      </c>
      <c r="BK118" s="9">
        <f t="shared" si="41"/>
        <v>0</v>
      </c>
      <c r="BL118" s="9">
        <f t="shared" si="41"/>
        <v>0</v>
      </c>
      <c r="BM118" s="9">
        <f t="shared" si="41"/>
        <v>0</v>
      </c>
      <c r="BN118" s="9">
        <f t="shared" si="41"/>
        <v>0</v>
      </c>
      <c r="BO118" s="9">
        <f t="shared" si="41"/>
        <v>0</v>
      </c>
      <c r="BP118" s="9">
        <f t="shared" si="41"/>
        <v>0</v>
      </c>
      <c r="BQ118" s="9">
        <f t="shared" si="41"/>
        <v>0</v>
      </c>
      <c r="BR118" s="9"/>
    </row>
    <row r="119" spans="1:70" x14ac:dyDescent="0.25">
      <c r="A119" s="9"/>
      <c r="B119" s="9"/>
      <c r="C119" s="19"/>
      <c r="D119" s="9"/>
      <c r="E119" s="9"/>
      <c r="F119" s="9"/>
      <c r="G119" s="9"/>
      <c r="H119" s="84"/>
      <c r="I119" s="13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</row>
    <row r="120" spans="1:70" x14ac:dyDescent="0.25">
      <c r="A120" s="9"/>
      <c r="B120" s="9" t="s">
        <v>305</v>
      </c>
      <c r="C120" s="19"/>
      <c r="D120" s="9"/>
      <c r="E120" s="9"/>
      <c r="F120" s="9"/>
      <c r="G120" s="9"/>
      <c r="H120" s="33"/>
      <c r="I120" s="13"/>
      <c r="J120" s="9">
        <f>$E104</f>
        <v>44.416221650703825</v>
      </c>
      <c r="K120" s="9">
        <f>$E105</f>
        <v>33.339059579794871</v>
      </c>
      <c r="L120" s="9">
        <f>$E106</f>
        <v>22.246389481986647</v>
      </c>
      <c r="M120" s="9">
        <f>$E107</f>
        <v>11.134861845012145</v>
      </c>
      <c r="N120" s="9">
        <f>$E108</f>
        <v>0</v>
      </c>
      <c r="O120" s="9">
        <f>$E109</f>
        <v>0</v>
      </c>
      <c r="P120" s="9">
        <f>$E110</f>
        <v>0</v>
      </c>
      <c r="Q120" s="9">
        <f>$E111</f>
        <v>0</v>
      </c>
      <c r="R120" s="9">
        <f>$E112</f>
        <v>0</v>
      </c>
      <c r="S120" s="9">
        <f>$E113</f>
        <v>0</v>
      </c>
      <c r="T120" s="9">
        <f t="shared" ref="T120:BQ120" si="42">$E113</f>
        <v>0</v>
      </c>
      <c r="U120" s="9">
        <f t="shared" si="42"/>
        <v>0</v>
      </c>
      <c r="V120" s="9">
        <f t="shared" si="42"/>
        <v>0</v>
      </c>
      <c r="W120" s="9">
        <f t="shared" si="42"/>
        <v>0</v>
      </c>
      <c r="X120" s="9">
        <f t="shared" si="42"/>
        <v>0</v>
      </c>
      <c r="Y120" s="9">
        <f t="shared" si="42"/>
        <v>0</v>
      </c>
      <c r="Z120" s="9">
        <f t="shared" si="42"/>
        <v>0</v>
      </c>
      <c r="AA120" s="9">
        <f t="shared" si="42"/>
        <v>0</v>
      </c>
      <c r="AB120" s="9">
        <f t="shared" si="42"/>
        <v>0</v>
      </c>
      <c r="AC120" s="9">
        <f t="shared" si="42"/>
        <v>0</v>
      </c>
      <c r="AD120" s="9">
        <f t="shared" si="42"/>
        <v>0</v>
      </c>
      <c r="AE120" s="9">
        <f t="shared" si="42"/>
        <v>0</v>
      </c>
      <c r="AF120" s="9">
        <f t="shared" si="42"/>
        <v>0</v>
      </c>
      <c r="AG120" s="9">
        <f t="shared" si="42"/>
        <v>0</v>
      </c>
      <c r="AH120" s="9">
        <f t="shared" si="42"/>
        <v>0</v>
      </c>
      <c r="AI120" s="9">
        <f t="shared" si="42"/>
        <v>0</v>
      </c>
      <c r="AJ120" s="9">
        <f t="shared" si="42"/>
        <v>0</v>
      </c>
      <c r="AK120" s="9">
        <f t="shared" si="42"/>
        <v>0</v>
      </c>
      <c r="AL120" s="9">
        <f t="shared" si="42"/>
        <v>0</v>
      </c>
      <c r="AM120" s="9">
        <f t="shared" si="42"/>
        <v>0</v>
      </c>
      <c r="AN120" s="9">
        <f t="shared" si="42"/>
        <v>0</v>
      </c>
      <c r="AO120" s="9">
        <f t="shared" si="42"/>
        <v>0</v>
      </c>
      <c r="AP120" s="9">
        <f t="shared" si="42"/>
        <v>0</v>
      </c>
      <c r="AQ120" s="9">
        <f t="shared" si="42"/>
        <v>0</v>
      </c>
      <c r="AR120" s="9">
        <f t="shared" si="42"/>
        <v>0</v>
      </c>
      <c r="AS120" s="9">
        <f t="shared" si="42"/>
        <v>0</v>
      </c>
      <c r="AT120" s="9">
        <f t="shared" si="42"/>
        <v>0</v>
      </c>
      <c r="AU120" s="9">
        <f t="shared" si="42"/>
        <v>0</v>
      </c>
      <c r="AV120" s="9">
        <f t="shared" si="42"/>
        <v>0</v>
      </c>
      <c r="AW120" s="9">
        <f t="shared" si="42"/>
        <v>0</v>
      </c>
      <c r="AX120" s="9">
        <f t="shared" si="42"/>
        <v>0</v>
      </c>
      <c r="AY120" s="9">
        <f t="shared" si="42"/>
        <v>0</v>
      </c>
      <c r="AZ120" s="9">
        <f t="shared" si="42"/>
        <v>0</v>
      </c>
      <c r="BA120" s="9">
        <f t="shared" si="42"/>
        <v>0</v>
      </c>
      <c r="BB120" s="9">
        <f t="shared" si="42"/>
        <v>0</v>
      </c>
      <c r="BC120" s="9">
        <f t="shared" si="42"/>
        <v>0</v>
      </c>
      <c r="BD120" s="9">
        <f t="shared" si="42"/>
        <v>0</v>
      </c>
      <c r="BE120" s="9">
        <f t="shared" si="42"/>
        <v>0</v>
      </c>
      <c r="BF120" s="9">
        <f t="shared" si="42"/>
        <v>0</v>
      </c>
      <c r="BG120" s="9">
        <f t="shared" si="42"/>
        <v>0</v>
      </c>
      <c r="BH120" s="9">
        <f t="shared" si="42"/>
        <v>0</v>
      </c>
      <c r="BI120" s="9">
        <f t="shared" si="42"/>
        <v>0</v>
      </c>
      <c r="BJ120" s="9">
        <f t="shared" si="42"/>
        <v>0</v>
      </c>
      <c r="BK120" s="9">
        <f t="shared" si="42"/>
        <v>0</v>
      </c>
      <c r="BL120" s="9">
        <f t="shared" si="42"/>
        <v>0</v>
      </c>
      <c r="BM120" s="9">
        <f t="shared" si="42"/>
        <v>0</v>
      </c>
      <c r="BN120" s="9">
        <f t="shared" si="42"/>
        <v>0</v>
      </c>
      <c r="BO120" s="9">
        <f t="shared" si="42"/>
        <v>0</v>
      </c>
      <c r="BP120" s="9">
        <f t="shared" si="42"/>
        <v>0</v>
      </c>
      <c r="BQ120" s="9">
        <f t="shared" si="42"/>
        <v>0</v>
      </c>
      <c r="BR120" s="9"/>
    </row>
    <row r="121" spans="1:70" x14ac:dyDescent="0.25">
      <c r="A121" s="9"/>
      <c r="B121" s="9" t="s">
        <v>306</v>
      </c>
      <c r="C121" s="19"/>
      <c r="D121" s="9"/>
      <c r="E121" s="9"/>
      <c r="F121" s="9"/>
      <c r="G121" s="9"/>
      <c r="H121" s="33"/>
      <c r="I121" s="13"/>
      <c r="J121" s="9">
        <f>J93-J120</f>
        <v>11.062780456315743</v>
      </c>
      <c r="K121" s="9">
        <f t="shared" ref="K121:BQ121" si="43">K93-K120</f>
        <v>22.139942527224697</v>
      </c>
      <c r="L121" s="9">
        <f t="shared" si="43"/>
        <v>33.232612625032921</v>
      </c>
      <c r="M121" s="9">
        <f t="shared" si="43"/>
        <v>44.344140262007421</v>
      </c>
      <c r="N121" s="9">
        <f t="shared" si="43"/>
        <v>55.479002107019568</v>
      </c>
      <c r="O121" s="9">
        <f t="shared" si="43"/>
        <v>54.61097037064868</v>
      </c>
      <c r="P121" s="9">
        <f t="shared" si="43"/>
        <v>53.71906776152759</v>
      </c>
      <c r="Q121" s="9">
        <f t="shared" si="43"/>
        <v>52.802637830655677</v>
      </c>
      <c r="R121" s="9">
        <f t="shared" si="43"/>
        <v>51.861006076684781</v>
      </c>
      <c r="S121" s="9">
        <f t="shared" si="43"/>
        <v>50.893479449479685</v>
      </c>
      <c r="T121" s="9">
        <f t="shared" si="43"/>
        <v>49.899345840026442</v>
      </c>
      <c r="U121" s="9">
        <f t="shared" si="43"/>
        <v>48.87787355631324</v>
      </c>
      <c r="V121" s="9">
        <f t="shared" si="43"/>
        <v>47.828310784797914</v>
      </c>
      <c r="W121" s="9">
        <f t="shared" si="43"/>
        <v>46.749885037065923</v>
      </c>
      <c r="X121" s="9">
        <f t="shared" si="43"/>
        <v>45.641802581271307</v>
      </c>
      <c r="Y121" s="9">
        <f t="shared" si="43"/>
        <v>44.503247857942341</v>
      </c>
      <c r="Z121" s="9">
        <f t="shared" si="43"/>
        <v>43.333382879721825</v>
      </c>
      <c r="AA121" s="9">
        <f t="shared" si="43"/>
        <v>42.13134661460024</v>
      </c>
      <c r="AB121" s="9">
        <f t="shared" si="43"/>
        <v>40.89625435218781</v>
      </c>
      <c r="AC121" s="9">
        <f t="shared" si="43"/>
        <v>39.627197052559048</v>
      </c>
      <c r="AD121" s="9">
        <f t="shared" si="43"/>
        <v>38.323240677190491</v>
      </c>
      <c r="AE121" s="9">
        <f t="shared" si="43"/>
        <v>36.983425501499298</v>
      </c>
      <c r="AF121" s="9">
        <f t="shared" si="43"/>
        <v>35.606765408476591</v>
      </c>
      <c r="AG121" s="9">
        <f t="shared" si="43"/>
        <v>34.192247162895761</v>
      </c>
      <c r="AH121" s="9">
        <f t="shared" si="43"/>
        <v>32.738829665561461</v>
      </c>
      <c r="AI121" s="9">
        <f t="shared" si="43"/>
        <v>31.245443187050466</v>
      </c>
      <c r="AJ121" s="9">
        <f t="shared" si="43"/>
        <v>29.71098858038042</v>
      </c>
      <c r="AK121" s="9">
        <f t="shared" si="43"/>
        <v>28.134336472026945</v>
      </c>
      <c r="AL121" s="9">
        <f t="shared" si="43"/>
        <v>26.51432643069375</v>
      </c>
      <c r="AM121" s="9">
        <f t="shared" si="43"/>
        <v>24.8497661132239</v>
      </c>
      <c r="AN121" s="9">
        <f t="shared" si="43"/>
        <v>23.13943038702363</v>
      </c>
      <c r="AO121" s="9">
        <f t="shared" si="43"/>
        <v>21.38206042835284</v>
      </c>
      <c r="AP121" s="9">
        <f t="shared" si="43"/>
        <v>19.576362795818604</v>
      </c>
      <c r="AQ121" s="9">
        <f t="shared" si="43"/>
        <v>17.721008478389681</v>
      </c>
      <c r="AR121" s="9">
        <f t="shared" si="43"/>
        <v>15.814631917231466</v>
      </c>
      <c r="AS121" s="9">
        <f t="shared" si="43"/>
        <v>13.855830000641397</v>
      </c>
      <c r="AT121" s="9">
        <f t="shared" si="43"/>
        <v>11.843161031345106</v>
      </c>
      <c r="AU121" s="9">
        <f t="shared" si="43"/>
        <v>9.775143665393168</v>
      </c>
      <c r="AV121" s="9">
        <f t="shared" si="43"/>
        <v>7.6502558218775496</v>
      </c>
      <c r="AW121" s="9">
        <f t="shared" si="43"/>
        <v>5.4669335626652575</v>
      </c>
      <c r="AX121" s="9">
        <f t="shared" si="43"/>
        <v>3.2235699413246253</v>
      </c>
      <c r="AY121" s="9">
        <f t="shared" si="43"/>
        <v>0.91851382039712171</v>
      </c>
      <c r="AZ121" s="9">
        <f t="shared" si="43"/>
        <v>8.5487172896137054E-15</v>
      </c>
      <c r="BA121" s="9">
        <f t="shared" si="43"/>
        <v>8.5487172896137054E-15</v>
      </c>
      <c r="BB121" s="9">
        <f t="shared" si="43"/>
        <v>8.5487172896137054E-15</v>
      </c>
      <c r="BC121" s="9">
        <f t="shared" si="43"/>
        <v>8.5487172896137054E-15</v>
      </c>
      <c r="BD121" s="9">
        <f t="shared" si="43"/>
        <v>8.5487172896137054E-15</v>
      </c>
      <c r="BE121" s="9">
        <f t="shared" si="43"/>
        <v>8.5487172896137054E-15</v>
      </c>
      <c r="BF121" s="9">
        <f t="shared" si="43"/>
        <v>8.5487172896137054E-15</v>
      </c>
      <c r="BG121" s="9">
        <f t="shared" si="43"/>
        <v>8.5487172896137054E-15</v>
      </c>
      <c r="BH121" s="9">
        <f t="shared" si="43"/>
        <v>8.5487172896137054E-15</v>
      </c>
      <c r="BI121" s="9">
        <f t="shared" si="43"/>
        <v>8.5487172896137054E-15</v>
      </c>
      <c r="BJ121" s="9">
        <f t="shared" si="43"/>
        <v>8.5487172896137054E-15</v>
      </c>
      <c r="BK121" s="9">
        <f t="shared" si="43"/>
        <v>8.5487172896137054E-15</v>
      </c>
      <c r="BL121" s="9">
        <f t="shared" si="43"/>
        <v>8.5487172896137054E-15</v>
      </c>
      <c r="BM121" s="9">
        <f t="shared" si="43"/>
        <v>8.5487172896137054E-15</v>
      </c>
      <c r="BN121" s="9">
        <f t="shared" si="43"/>
        <v>8.5487172896137054E-15</v>
      </c>
      <c r="BO121" s="9">
        <f t="shared" si="43"/>
        <v>8.5487172896137054E-15</v>
      </c>
      <c r="BP121" s="9">
        <f t="shared" si="43"/>
        <v>8.5487172896137054E-15</v>
      </c>
      <c r="BQ121" s="9">
        <f t="shared" si="43"/>
        <v>8.5487172896137054E-15</v>
      </c>
      <c r="BR121" s="9"/>
    </row>
    <row r="122" spans="1:70" x14ac:dyDescent="0.25">
      <c r="A122" s="9"/>
      <c r="B122" s="8"/>
      <c r="C122" s="1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</row>
    <row r="123" spans="1:70" x14ac:dyDescent="0.25">
      <c r="A123" s="9"/>
      <c r="B123" s="8" t="s">
        <v>309</v>
      </c>
      <c r="C123" s="19"/>
      <c r="D123" s="9"/>
      <c r="E123" s="9"/>
      <c r="F123" s="9"/>
      <c r="G123" s="16"/>
      <c r="H123" s="9"/>
      <c r="I123" s="9"/>
      <c r="J123" s="9">
        <f>J93</f>
        <v>55.479002107019568</v>
      </c>
      <c r="K123" s="9">
        <f t="shared" ref="K123:BQ123" si="44">K93</f>
        <v>55.479002107019568</v>
      </c>
      <c r="L123" s="9">
        <f t="shared" si="44"/>
        <v>55.479002107019568</v>
      </c>
      <c r="M123" s="9">
        <f t="shared" si="44"/>
        <v>55.479002107019568</v>
      </c>
      <c r="N123" s="9">
        <f t="shared" si="44"/>
        <v>55.479002107019568</v>
      </c>
      <c r="O123" s="9">
        <f t="shared" si="44"/>
        <v>54.61097037064868</v>
      </c>
      <c r="P123" s="9">
        <f t="shared" si="44"/>
        <v>53.71906776152759</v>
      </c>
      <c r="Q123" s="9">
        <f t="shared" si="44"/>
        <v>52.802637830655677</v>
      </c>
      <c r="R123" s="9">
        <f t="shared" si="44"/>
        <v>51.861006076684781</v>
      </c>
      <c r="S123" s="9">
        <f t="shared" si="44"/>
        <v>50.893479449479685</v>
      </c>
      <c r="T123" s="9">
        <f t="shared" si="44"/>
        <v>49.899345840026442</v>
      </c>
      <c r="U123" s="9">
        <f t="shared" si="44"/>
        <v>48.87787355631324</v>
      </c>
      <c r="V123" s="9">
        <f t="shared" si="44"/>
        <v>47.828310784797914</v>
      </c>
      <c r="W123" s="9">
        <f t="shared" si="44"/>
        <v>46.749885037065923</v>
      </c>
      <c r="X123" s="9">
        <f t="shared" si="44"/>
        <v>45.641802581271307</v>
      </c>
      <c r="Y123" s="9">
        <f t="shared" si="44"/>
        <v>44.503247857942341</v>
      </c>
      <c r="Z123" s="9">
        <f t="shared" si="44"/>
        <v>43.333382879721825</v>
      </c>
      <c r="AA123" s="9">
        <f t="shared" si="44"/>
        <v>42.13134661460024</v>
      </c>
      <c r="AB123" s="9">
        <f t="shared" si="44"/>
        <v>40.89625435218781</v>
      </c>
      <c r="AC123" s="9">
        <f t="shared" si="44"/>
        <v>39.627197052559048</v>
      </c>
      <c r="AD123" s="9">
        <f t="shared" si="44"/>
        <v>38.323240677190491</v>
      </c>
      <c r="AE123" s="9">
        <f t="shared" si="44"/>
        <v>36.983425501499298</v>
      </c>
      <c r="AF123" s="9">
        <f t="shared" si="44"/>
        <v>35.606765408476591</v>
      </c>
      <c r="AG123" s="9">
        <f t="shared" si="44"/>
        <v>34.192247162895761</v>
      </c>
      <c r="AH123" s="9">
        <f t="shared" si="44"/>
        <v>32.738829665561461</v>
      </c>
      <c r="AI123" s="9">
        <f t="shared" si="44"/>
        <v>31.245443187050466</v>
      </c>
      <c r="AJ123" s="9">
        <f t="shared" si="44"/>
        <v>29.71098858038042</v>
      </c>
      <c r="AK123" s="9">
        <f t="shared" si="44"/>
        <v>28.134336472026945</v>
      </c>
      <c r="AL123" s="9">
        <f t="shared" si="44"/>
        <v>26.51432643069375</v>
      </c>
      <c r="AM123" s="9">
        <f t="shared" si="44"/>
        <v>24.8497661132239</v>
      </c>
      <c r="AN123" s="9">
        <f t="shared" si="44"/>
        <v>23.13943038702363</v>
      </c>
      <c r="AO123" s="9">
        <f t="shared" si="44"/>
        <v>21.38206042835284</v>
      </c>
      <c r="AP123" s="9">
        <f t="shared" si="44"/>
        <v>19.576362795818604</v>
      </c>
      <c r="AQ123" s="9">
        <f t="shared" si="44"/>
        <v>17.721008478389681</v>
      </c>
      <c r="AR123" s="9">
        <f t="shared" si="44"/>
        <v>15.814631917231466</v>
      </c>
      <c r="AS123" s="9">
        <f t="shared" si="44"/>
        <v>13.855830000641397</v>
      </c>
      <c r="AT123" s="9">
        <f t="shared" si="44"/>
        <v>11.843161031345106</v>
      </c>
      <c r="AU123" s="9">
        <f t="shared" si="44"/>
        <v>9.775143665393168</v>
      </c>
      <c r="AV123" s="9">
        <f t="shared" si="44"/>
        <v>7.6502558218775496</v>
      </c>
      <c r="AW123" s="9">
        <f t="shared" si="44"/>
        <v>5.4669335626652575</v>
      </c>
      <c r="AX123" s="9">
        <f t="shared" si="44"/>
        <v>3.2235699413246253</v>
      </c>
      <c r="AY123" s="9">
        <f t="shared" si="44"/>
        <v>0.91851382039712171</v>
      </c>
      <c r="AZ123" s="9">
        <f t="shared" si="44"/>
        <v>8.5487172896137054E-15</v>
      </c>
      <c r="BA123" s="9">
        <f t="shared" si="44"/>
        <v>8.5487172896137054E-15</v>
      </c>
      <c r="BB123" s="9">
        <f t="shared" si="44"/>
        <v>8.5487172896137054E-15</v>
      </c>
      <c r="BC123" s="9">
        <f t="shared" si="44"/>
        <v>8.5487172896137054E-15</v>
      </c>
      <c r="BD123" s="9">
        <f t="shared" si="44"/>
        <v>8.5487172896137054E-15</v>
      </c>
      <c r="BE123" s="9">
        <f t="shared" si="44"/>
        <v>8.5487172896137054E-15</v>
      </c>
      <c r="BF123" s="9">
        <f t="shared" si="44"/>
        <v>8.5487172896137054E-15</v>
      </c>
      <c r="BG123" s="9">
        <f t="shared" si="44"/>
        <v>8.5487172896137054E-15</v>
      </c>
      <c r="BH123" s="9">
        <f t="shared" si="44"/>
        <v>8.5487172896137054E-15</v>
      </c>
      <c r="BI123" s="9">
        <f t="shared" si="44"/>
        <v>8.5487172896137054E-15</v>
      </c>
      <c r="BJ123" s="9">
        <f t="shared" si="44"/>
        <v>8.5487172896137054E-15</v>
      </c>
      <c r="BK123" s="9">
        <f t="shared" si="44"/>
        <v>8.5487172896137054E-15</v>
      </c>
      <c r="BL123" s="9">
        <f t="shared" si="44"/>
        <v>8.5487172896137054E-15</v>
      </c>
      <c r="BM123" s="9">
        <f t="shared" si="44"/>
        <v>8.5487172896137054E-15</v>
      </c>
      <c r="BN123" s="9">
        <f t="shared" si="44"/>
        <v>8.5487172896137054E-15</v>
      </c>
      <c r="BO123" s="9">
        <f t="shared" si="44"/>
        <v>8.5487172896137054E-15</v>
      </c>
      <c r="BP123" s="9">
        <f t="shared" si="44"/>
        <v>8.5487172896137054E-15</v>
      </c>
      <c r="BQ123" s="9">
        <f t="shared" si="44"/>
        <v>8.5487172896137054E-15</v>
      </c>
      <c r="BR123" s="9"/>
    </row>
    <row r="124" spans="1:70" x14ac:dyDescent="0.25">
      <c r="A124" s="9"/>
      <c r="B124" s="8" t="s">
        <v>310</v>
      </c>
      <c r="C124" s="19"/>
      <c r="D124" s="9"/>
      <c r="E124" s="15">
        <v>5.0000000000000001E-3</v>
      </c>
      <c r="F124" s="33">
        <f>E124+C11</f>
        <v>2.3632784258295177E-2</v>
      </c>
      <c r="G124" s="9"/>
      <c r="H124" s="9"/>
      <c r="I124" s="13"/>
      <c r="J124" s="9">
        <f>J123*$F$124</f>
        <v>1.3111232876606971</v>
      </c>
      <c r="K124" s="9">
        <f t="shared" ref="K124:BQ124" si="45">K123*$F$124</f>
        <v>1.3111232876606971</v>
      </c>
      <c r="L124" s="9">
        <f t="shared" si="45"/>
        <v>1.3111232876606971</v>
      </c>
      <c r="M124" s="9">
        <f t="shared" si="45"/>
        <v>1.3111232876606971</v>
      </c>
      <c r="N124" s="9">
        <f t="shared" si="45"/>
        <v>1.3111232876606971</v>
      </c>
      <c r="O124" s="9">
        <f t="shared" si="45"/>
        <v>1.2906092809056904</v>
      </c>
      <c r="P124" s="9">
        <f t="shared" si="45"/>
        <v>1.2695311389649211</v>
      </c>
      <c r="Q124" s="9">
        <f t="shared" si="45"/>
        <v>1.2478733481207809</v>
      </c>
      <c r="R124" s="9">
        <f t="shared" si="45"/>
        <v>1.2256199680284265</v>
      </c>
      <c r="S124" s="9">
        <f t="shared" si="45"/>
        <v>1.2027546199835326</v>
      </c>
      <c r="T124" s="9">
        <f t="shared" si="45"/>
        <v>1.1792604748674038</v>
      </c>
      <c r="U124" s="9">
        <f t="shared" si="45"/>
        <v>1.1551202407605816</v>
      </c>
      <c r="V124" s="9">
        <f t="shared" si="45"/>
        <v>1.1303161502158217</v>
      </c>
      <c r="W124" s="9">
        <f t="shared" si="45"/>
        <v>1.1048299471810807</v>
      </c>
      <c r="X124" s="9">
        <f t="shared" si="45"/>
        <v>1.0786428735628848</v>
      </c>
      <c r="Y124" s="9">
        <f t="shared" si="45"/>
        <v>1.0517356554201884</v>
      </c>
      <c r="Z124" s="9">
        <f t="shared" si="45"/>
        <v>1.0240884887785677</v>
      </c>
      <c r="AA124" s="9">
        <f t="shared" si="45"/>
        <v>0.99568102505430234</v>
      </c>
      <c r="AB124" s="9">
        <f t="shared" si="45"/>
        <v>0.96649235607761974</v>
      </c>
      <c r="AC124" s="9">
        <f t="shared" si="45"/>
        <v>0.93650099870407855</v>
      </c>
      <c r="AD124" s="9">
        <f t="shared" si="45"/>
        <v>0.90568487900276484</v>
      </c>
      <c r="AE124" s="9">
        <f t="shared" si="45"/>
        <v>0.87402131600966504</v>
      </c>
      <c r="AF124" s="9">
        <f t="shared" si="45"/>
        <v>0.84148700503425478</v>
      </c>
      <c r="AG124" s="9">
        <f t="shared" si="45"/>
        <v>0.80805800050702092</v>
      </c>
      <c r="AH124" s="9">
        <f t="shared" si="45"/>
        <v>0.77370969835528802</v>
      </c>
      <c r="AI124" s="9">
        <f t="shared" si="45"/>
        <v>0.73841681789438252</v>
      </c>
      <c r="AJ124" s="9">
        <f t="shared" si="45"/>
        <v>0.70215338322080212</v>
      </c>
      <c r="AK124" s="9">
        <f t="shared" si="45"/>
        <v>0.66489270409369827</v>
      </c>
      <c r="AL124" s="9">
        <f t="shared" si="45"/>
        <v>0.62660735629059905</v>
      </c>
      <c r="AM124" s="9">
        <f t="shared" si="45"/>
        <v>0.58726916142291474</v>
      </c>
      <c r="AN124" s="9">
        <f t="shared" si="45"/>
        <v>0.54684916619636914</v>
      </c>
      <c r="AO124" s="9">
        <f t="shared" si="45"/>
        <v>0.50531762110109324</v>
      </c>
      <c r="AP124" s="9">
        <f t="shared" si="45"/>
        <v>0.46264395851569728</v>
      </c>
      <c r="AQ124" s="9">
        <f t="shared" si="45"/>
        <v>0.41879677020920303</v>
      </c>
      <c r="AR124" s="9">
        <f t="shared" si="45"/>
        <v>0.37374378422428028</v>
      </c>
      <c r="AS124" s="9">
        <f t="shared" si="45"/>
        <v>0.32745184112477205</v>
      </c>
      <c r="AT124" s="9">
        <f t="shared" si="45"/>
        <v>0.27988686959002751</v>
      </c>
      <c r="AU124" s="9">
        <f t="shared" si="45"/>
        <v>0.23101386133807747</v>
      </c>
      <c r="AV124" s="9">
        <f t="shared" si="45"/>
        <v>0.18079684535919879</v>
      </c>
      <c r="AW124" s="9">
        <f t="shared" si="45"/>
        <v>0.12919886144090106</v>
      </c>
      <c r="AX124" s="9">
        <f t="shared" si="45"/>
        <v>7.618193296485011E-2</v>
      </c>
      <c r="AY124" s="9">
        <f t="shared" si="45"/>
        <v>2.170703895570766E-2</v>
      </c>
      <c r="AZ124" s="9">
        <f t="shared" si="45"/>
        <v>2.0202999139059858E-16</v>
      </c>
      <c r="BA124" s="9">
        <f t="shared" si="45"/>
        <v>2.0202999139059858E-16</v>
      </c>
      <c r="BB124" s="9">
        <f t="shared" si="45"/>
        <v>2.0202999139059858E-16</v>
      </c>
      <c r="BC124" s="9">
        <f t="shared" si="45"/>
        <v>2.0202999139059858E-16</v>
      </c>
      <c r="BD124" s="9">
        <f t="shared" si="45"/>
        <v>2.0202999139059858E-16</v>
      </c>
      <c r="BE124" s="9">
        <f t="shared" si="45"/>
        <v>2.0202999139059858E-16</v>
      </c>
      <c r="BF124" s="9">
        <f t="shared" si="45"/>
        <v>2.0202999139059858E-16</v>
      </c>
      <c r="BG124" s="9">
        <f t="shared" si="45"/>
        <v>2.0202999139059858E-16</v>
      </c>
      <c r="BH124" s="9">
        <f t="shared" si="45"/>
        <v>2.0202999139059858E-16</v>
      </c>
      <c r="BI124" s="9">
        <f t="shared" si="45"/>
        <v>2.0202999139059858E-16</v>
      </c>
      <c r="BJ124" s="9">
        <f t="shared" si="45"/>
        <v>2.0202999139059858E-16</v>
      </c>
      <c r="BK124" s="9">
        <f t="shared" si="45"/>
        <v>2.0202999139059858E-16</v>
      </c>
      <c r="BL124" s="9">
        <f t="shared" si="45"/>
        <v>2.0202999139059858E-16</v>
      </c>
      <c r="BM124" s="9">
        <f t="shared" si="45"/>
        <v>2.0202999139059858E-16</v>
      </c>
      <c r="BN124" s="9">
        <f t="shared" si="45"/>
        <v>2.0202999139059858E-16</v>
      </c>
      <c r="BO124" s="9">
        <f t="shared" si="45"/>
        <v>2.0202999139059858E-16</v>
      </c>
      <c r="BP124" s="9">
        <f t="shared" si="45"/>
        <v>2.0202999139059858E-16</v>
      </c>
      <c r="BQ124" s="9">
        <f t="shared" si="45"/>
        <v>2.0202999139059858E-16</v>
      </c>
      <c r="BR124" s="9"/>
    </row>
    <row r="125" spans="1:70" x14ac:dyDescent="0.25">
      <c r="A125" s="9"/>
      <c r="B125" s="8" t="s">
        <v>311</v>
      </c>
      <c r="C125" s="19"/>
      <c r="D125" s="9"/>
      <c r="E125" s="97">
        <v>0.25</v>
      </c>
      <c r="F125" s="9"/>
      <c r="G125" s="9"/>
      <c r="H125" s="9"/>
      <c r="I125" s="31"/>
      <c r="J125" s="37">
        <f>J124*$E$125</f>
        <v>0.32778082191517427</v>
      </c>
      <c r="K125" s="37">
        <f t="shared" ref="K125:BQ125" si="46">K124*$E$125</f>
        <v>0.32778082191517427</v>
      </c>
      <c r="L125" s="37">
        <f t="shared" si="46"/>
        <v>0.32778082191517427</v>
      </c>
      <c r="M125" s="37">
        <f t="shared" si="46"/>
        <v>0.32778082191517427</v>
      </c>
      <c r="N125" s="37">
        <f t="shared" si="46"/>
        <v>0.32778082191517427</v>
      </c>
      <c r="O125" s="37">
        <f t="shared" si="46"/>
        <v>0.3226523202264226</v>
      </c>
      <c r="P125" s="37">
        <f t="shared" si="46"/>
        <v>0.31738278474123027</v>
      </c>
      <c r="Q125" s="37">
        <f t="shared" si="46"/>
        <v>0.31196833703019522</v>
      </c>
      <c r="R125" s="37">
        <f t="shared" si="46"/>
        <v>0.30640499200710664</v>
      </c>
      <c r="S125" s="37">
        <f t="shared" si="46"/>
        <v>0.30068865499588315</v>
      </c>
      <c r="T125" s="37">
        <f t="shared" si="46"/>
        <v>0.29481511871685095</v>
      </c>
      <c r="U125" s="37">
        <f t="shared" si="46"/>
        <v>0.2887800601901454</v>
      </c>
      <c r="V125" s="37">
        <f t="shared" si="46"/>
        <v>0.28257903755395541</v>
      </c>
      <c r="W125" s="37">
        <f t="shared" si="46"/>
        <v>0.27620748679527019</v>
      </c>
      <c r="X125" s="37">
        <f t="shared" si="46"/>
        <v>0.2696607183907212</v>
      </c>
      <c r="Y125" s="37">
        <f t="shared" si="46"/>
        <v>0.26293391385504711</v>
      </c>
      <c r="Z125" s="37">
        <f t="shared" si="46"/>
        <v>0.25602212219464193</v>
      </c>
      <c r="AA125" s="37">
        <f t="shared" si="46"/>
        <v>0.24892025626357558</v>
      </c>
      <c r="AB125" s="37">
        <f t="shared" si="46"/>
        <v>0.24162308901940494</v>
      </c>
      <c r="AC125" s="37">
        <f t="shared" si="46"/>
        <v>0.23412524967601964</v>
      </c>
      <c r="AD125" s="37">
        <f t="shared" si="46"/>
        <v>0.22642121975069121</v>
      </c>
      <c r="AE125" s="37">
        <f t="shared" si="46"/>
        <v>0.21850532900241626</v>
      </c>
      <c r="AF125" s="37">
        <f t="shared" si="46"/>
        <v>0.21037175125856369</v>
      </c>
      <c r="AG125" s="37">
        <f t="shared" si="46"/>
        <v>0.20201450012675523</v>
      </c>
      <c r="AH125" s="37">
        <f t="shared" si="46"/>
        <v>0.19342742458882201</v>
      </c>
      <c r="AI125" s="37">
        <f t="shared" si="46"/>
        <v>0.18460420447359563</v>
      </c>
      <c r="AJ125" s="37">
        <f t="shared" si="46"/>
        <v>0.17553834580520053</v>
      </c>
      <c r="AK125" s="37">
        <f t="shared" si="46"/>
        <v>0.16622317602342457</v>
      </c>
      <c r="AL125" s="37">
        <f t="shared" si="46"/>
        <v>0.15665183907264976</v>
      </c>
      <c r="AM125" s="37">
        <f t="shared" si="46"/>
        <v>0.14681729035572869</v>
      </c>
      <c r="AN125" s="37">
        <f t="shared" si="46"/>
        <v>0.13671229154909229</v>
      </c>
      <c r="AO125" s="37">
        <f t="shared" si="46"/>
        <v>0.12632940527527331</v>
      </c>
      <c r="AP125" s="37">
        <f t="shared" si="46"/>
        <v>0.11566098962892432</v>
      </c>
      <c r="AQ125" s="37">
        <f t="shared" si="46"/>
        <v>0.10469919255230076</v>
      </c>
      <c r="AR125" s="37">
        <f t="shared" si="46"/>
        <v>9.3435946056070071E-2</v>
      </c>
      <c r="AS125" s="37">
        <f t="shared" si="46"/>
        <v>8.1862960281193012E-2</v>
      </c>
      <c r="AT125" s="37">
        <f t="shared" si="46"/>
        <v>6.9971717397506877E-2</v>
      </c>
      <c r="AU125" s="37">
        <f t="shared" si="46"/>
        <v>5.7753465334519367E-2</v>
      </c>
      <c r="AV125" s="37">
        <f t="shared" si="46"/>
        <v>4.5199211339799698E-2</v>
      </c>
      <c r="AW125" s="37">
        <f t="shared" si="46"/>
        <v>3.2299715360225266E-2</v>
      </c>
      <c r="AX125" s="37">
        <f t="shared" si="46"/>
        <v>1.9045483241212528E-2</v>
      </c>
      <c r="AY125" s="37">
        <f t="shared" si="46"/>
        <v>5.4267597389269151E-3</v>
      </c>
      <c r="AZ125" s="37">
        <f t="shared" si="46"/>
        <v>5.0507497847649646E-17</v>
      </c>
      <c r="BA125" s="37">
        <f t="shared" si="46"/>
        <v>5.0507497847649646E-17</v>
      </c>
      <c r="BB125" s="37">
        <f t="shared" si="46"/>
        <v>5.0507497847649646E-17</v>
      </c>
      <c r="BC125" s="37">
        <f t="shared" si="46"/>
        <v>5.0507497847649646E-17</v>
      </c>
      <c r="BD125" s="37">
        <f t="shared" si="46"/>
        <v>5.0507497847649646E-17</v>
      </c>
      <c r="BE125" s="37">
        <f t="shared" si="46"/>
        <v>5.0507497847649646E-17</v>
      </c>
      <c r="BF125" s="37">
        <f t="shared" si="46"/>
        <v>5.0507497847649646E-17</v>
      </c>
      <c r="BG125" s="37">
        <f t="shared" si="46"/>
        <v>5.0507497847649646E-17</v>
      </c>
      <c r="BH125" s="37">
        <f t="shared" si="46"/>
        <v>5.0507497847649646E-17</v>
      </c>
      <c r="BI125" s="37">
        <f t="shared" si="46"/>
        <v>5.0507497847649646E-17</v>
      </c>
      <c r="BJ125" s="37">
        <f t="shared" si="46"/>
        <v>5.0507497847649646E-17</v>
      </c>
      <c r="BK125" s="37">
        <f t="shared" si="46"/>
        <v>5.0507497847649646E-17</v>
      </c>
      <c r="BL125" s="37">
        <f t="shared" si="46"/>
        <v>5.0507497847649646E-17</v>
      </c>
      <c r="BM125" s="37">
        <f t="shared" si="46"/>
        <v>5.0507497847649646E-17</v>
      </c>
      <c r="BN125" s="37">
        <f t="shared" si="46"/>
        <v>5.0507497847649646E-17</v>
      </c>
      <c r="BO125" s="37">
        <f t="shared" si="46"/>
        <v>5.0507497847649646E-17</v>
      </c>
      <c r="BP125" s="37">
        <f t="shared" si="46"/>
        <v>5.0507497847649646E-17</v>
      </c>
      <c r="BQ125" s="37">
        <f t="shared" si="46"/>
        <v>5.0507497847649646E-17</v>
      </c>
      <c r="BR125" s="9"/>
    </row>
    <row r="126" spans="1:70" x14ac:dyDescent="0.25">
      <c r="A126" s="9"/>
      <c r="B126" s="8"/>
      <c r="C126" s="19"/>
      <c r="D126" s="9"/>
      <c r="E126" s="9"/>
      <c r="F126" s="9"/>
      <c r="G126" s="9"/>
      <c r="H126" s="9"/>
      <c r="I126" s="27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</row>
    <row r="127" spans="1:70" x14ac:dyDescent="0.25">
      <c r="B127" s="8" t="s">
        <v>312</v>
      </c>
      <c r="C127" s="19"/>
      <c r="D127" s="9"/>
      <c r="E127" s="9"/>
      <c r="F127" s="9">
        <f>SUM(J125:S125)</f>
        <v>3.1980011985767094</v>
      </c>
    </row>
    <row r="128" spans="1:70" x14ac:dyDescent="0.25">
      <c r="B128" s="8" t="s">
        <v>313</v>
      </c>
      <c r="C128" s="9"/>
      <c r="D128" s="9"/>
      <c r="E128" s="14">
        <f>'Rates Extrap'!C42</f>
        <v>1.43E-2</v>
      </c>
      <c r="F128" s="9">
        <f>NPV(E128,J125:BQ125)</f>
        <v>6.9644610365358224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1980F-0D97-4401-98C4-12B891C63993}">
  <sheetPr codeName="Sheet5"/>
  <dimension ref="A1:CB58"/>
  <sheetViews>
    <sheetView showGridLines="0" topLeftCell="A4" workbookViewId="0">
      <selection activeCell="C22" sqref="C22"/>
    </sheetView>
  </sheetViews>
  <sheetFormatPr defaultRowHeight="15" x14ac:dyDescent="0.25"/>
  <cols>
    <col min="1" max="16384" width="9.140625" style="39"/>
  </cols>
  <sheetData>
    <row r="1" spans="1:49" ht="28.5" x14ac:dyDescent="0.45">
      <c r="A1" s="24" t="s">
        <v>246</v>
      </c>
      <c r="B1" s="24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</row>
    <row r="2" spans="1:49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</row>
    <row r="3" spans="1:49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49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2">
        <f>'Rates Extrap'!$G$7</f>
        <v>44089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</row>
    <row r="5" spans="1:49" x14ac:dyDescent="0.25">
      <c r="A5" s="9"/>
      <c r="B5" s="9" t="s">
        <v>222</v>
      </c>
      <c r="C5" s="36">
        <f>'Rates Extrap'!$G$7</f>
        <v>44089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8" t="str">
        <f>'Rates Extrap'!K8</f>
        <v>Aa3/AA-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  <row r="6" spans="1:49" x14ac:dyDescent="0.25">
      <c r="A6" s="9"/>
      <c r="B6" s="9"/>
      <c r="C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</row>
    <row r="7" spans="1:49" x14ac:dyDescent="0.25">
      <c r="A7" s="9"/>
      <c r="B7" s="9" t="s">
        <v>317</v>
      </c>
      <c r="C7" s="42"/>
      <c r="D7" s="35">
        <v>50.421583715941381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49" x14ac:dyDescent="0.25">
      <c r="A8" s="9"/>
      <c r="B8" s="9" t="s">
        <v>318</v>
      </c>
      <c r="C8" s="22"/>
      <c r="D8" s="106">
        <f>'Comp Bond'!C7-WBond!C7</f>
        <v>49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x14ac:dyDescent="0.25">
      <c r="A9" s="9"/>
      <c r="B9" s="9"/>
      <c r="C9" s="13"/>
      <c r="D9" s="13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</row>
    <row r="10" spans="1:49" x14ac:dyDescent="0.25">
      <c r="A10" s="9"/>
      <c r="B10" s="9" t="s">
        <v>244</v>
      </c>
      <c r="C10" s="9"/>
      <c r="D10" s="13">
        <f>ROUND(I36,0)</f>
        <v>52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1:49" x14ac:dyDescent="0.25">
      <c r="A11" s="9"/>
      <c r="B11" s="9" t="s">
        <v>245</v>
      </c>
      <c r="C11" s="9"/>
      <c r="D11" s="33">
        <f>'Rates Extrap'!D10</f>
        <v>1.43E-2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1:4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x14ac:dyDescent="0.25">
      <c r="A13" s="9"/>
      <c r="B13" s="9" t="s">
        <v>301</v>
      </c>
      <c r="C13" s="9"/>
      <c r="D13" s="13">
        <f>D7-MAX(J34:AC34)</f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49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</row>
    <row r="16" spans="1:49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80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8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80" x14ac:dyDescent="0.25">
      <c r="A19" s="9"/>
      <c r="B19" s="5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80" x14ac:dyDescent="0.25">
      <c r="A20" s="9"/>
      <c r="B20" s="5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80" x14ac:dyDescent="0.25">
      <c r="A21" s="9"/>
      <c r="B21" s="5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80" x14ac:dyDescent="0.25">
      <c r="A22" s="9"/>
      <c r="B22" s="5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80" x14ac:dyDescent="0.25">
      <c r="A23" s="9"/>
      <c r="B23" s="5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80" x14ac:dyDescent="0.25">
      <c r="A24" s="9"/>
      <c r="B24" s="59"/>
      <c r="C24" s="9"/>
      <c r="D24" s="9"/>
      <c r="E24" s="9"/>
      <c r="F24" s="9"/>
      <c r="G24" s="9"/>
      <c r="H24" s="9"/>
      <c r="I24" s="9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80" x14ac:dyDescent="0.25">
      <c r="A25" s="10"/>
      <c r="B25" s="59"/>
      <c r="C25" s="9"/>
      <c r="D25" s="9"/>
      <c r="E25" s="9"/>
      <c r="F25" s="9"/>
      <c r="G25" s="16" t="s">
        <v>321</v>
      </c>
      <c r="H25" s="9"/>
      <c r="I25" s="9"/>
      <c r="J25" s="25">
        <f>'Amort Alloc'!D83</f>
        <v>1</v>
      </c>
      <c r="K25" s="25">
        <f>'Amort Alloc'!E83</f>
        <v>1</v>
      </c>
      <c r="L25" s="25">
        <f>'Amort Alloc'!F83</f>
        <v>1</v>
      </c>
      <c r="M25" s="25">
        <f>'Amort Alloc'!G83</f>
        <v>1</v>
      </c>
      <c r="N25" s="25">
        <f>'Amort Alloc'!H83</f>
        <v>1</v>
      </c>
      <c r="O25" s="25">
        <f>'Amort Alloc'!I83</f>
        <v>3</v>
      </c>
      <c r="P25" s="25">
        <f>'Amort Alloc'!J83</f>
        <v>3</v>
      </c>
      <c r="Q25" s="25">
        <f>'Amort Alloc'!K83</f>
        <v>3</v>
      </c>
      <c r="R25" s="25">
        <f>'Amort Alloc'!L83</f>
        <v>3</v>
      </c>
      <c r="S25" s="25">
        <f>'Amort Alloc'!M83</f>
        <v>3</v>
      </c>
      <c r="T25" s="25">
        <f>'Amort Alloc'!N83</f>
        <v>3</v>
      </c>
      <c r="U25" s="25">
        <f>'Amort Alloc'!O83</f>
        <v>3</v>
      </c>
      <c r="V25" s="25">
        <f>'Amort Alloc'!P83</f>
        <v>3</v>
      </c>
      <c r="W25" s="25">
        <f>'Amort Alloc'!Q83</f>
        <v>3</v>
      </c>
      <c r="X25" s="25">
        <f>'Amort Alloc'!R83</f>
        <v>3</v>
      </c>
      <c r="Y25" s="25">
        <f>'Amort Alloc'!S83</f>
        <v>3</v>
      </c>
      <c r="Z25" s="25">
        <f>'Amort Alloc'!T83</f>
        <v>3</v>
      </c>
      <c r="AA25" s="25">
        <f>'Amort Alloc'!U83</f>
        <v>3</v>
      </c>
      <c r="AB25" s="25">
        <f>'Amort Alloc'!V83</f>
        <v>3</v>
      </c>
      <c r="AC25" s="25">
        <f>'Amort Alloc'!W83</f>
        <v>3</v>
      </c>
      <c r="AD25" s="25">
        <f>'Amort Alloc'!X83</f>
        <v>3</v>
      </c>
      <c r="AE25" s="25">
        <f>'Amort Alloc'!Y83</f>
        <v>3</v>
      </c>
      <c r="AF25" s="25">
        <f>'Amort Alloc'!Z83</f>
        <v>3</v>
      </c>
      <c r="AG25" s="25">
        <f>'Amort Alloc'!AA83</f>
        <v>3</v>
      </c>
      <c r="AH25" s="25">
        <f>'Amort Alloc'!AB83</f>
        <v>3</v>
      </c>
      <c r="AI25" s="25">
        <f>'Amort Alloc'!AC83</f>
        <v>3</v>
      </c>
      <c r="AJ25" s="25">
        <f>'Amort Alloc'!AD83</f>
        <v>3</v>
      </c>
      <c r="AK25" s="25">
        <f>'Amort Alloc'!AE83</f>
        <v>3</v>
      </c>
      <c r="AL25" s="25">
        <f>'Amort Alloc'!AF83</f>
        <v>3</v>
      </c>
      <c r="AM25" s="25">
        <f>'Amort Alloc'!AG83</f>
        <v>3</v>
      </c>
      <c r="AN25" s="25">
        <f>'Amort Alloc'!AH83</f>
        <v>3</v>
      </c>
      <c r="AO25" s="25">
        <f>'Amort Alloc'!AI83</f>
        <v>3</v>
      </c>
      <c r="AP25" s="25">
        <f>'Amort Alloc'!AJ83</f>
        <v>3</v>
      </c>
      <c r="AQ25" s="25">
        <f>'Amort Alloc'!AK83</f>
        <v>3</v>
      </c>
      <c r="AR25" s="25">
        <f>'Amort Alloc'!AL83</f>
        <v>3</v>
      </c>
      <c r="AS25" s="25">
        <f>'Amort Alloc'!AM83</f>
        <v>3</v>
      </c>
      <c r="AT25" s="25">
        <f>'Amort Alloc'!AN83</f>
        <v>3</v>
      </c>
      <c r="AU25" s="25">
        <f>'Amort Alloc'!AO83</f>
        <v>3</v>
      </c>
      <c r="AV25" s="25">
        <f>'Amort Alloc'!AP83</f>
        <v>3</v>
      </c>
      <c r="AW25" s="25">
        <f>'Amort Alloc'!AQ83</f>
        <v>3</v>
      </c>
      <c r="AX25" s="25">
        <f>'Amort Alloc'!AR83</f>
        <v>3</v>
      </c>
      <c r="AY25" s="25">
        <f>'Amort Alloc'!AS83</f>
        <v>3</v>
      </c>
      <c r="AZ25" s="25">
        <f>'Amort Alloc'!AT83</f>
        <v>3</v>
      </c>
      <c r="BA25" s="25">
        <f>'Amort Alloc'!AU83</f>
        <v>3</v>
      </c>
      <c r="BB25" s="25">
        <f>'Amort Alloc'!AV83</f>
        <v>3</v>
      </c>
      <c r="BC25" s="25">
        <f>'Amort Alloc'!AW83</f>
        <v>3</v>
      </c>
      <c r="BD25" s="25">
        <f>'Amort Alloc'!AX83</f>
        <v>3</v>
      </c>
      <c r="BE25" s="25">
        <f>'Amort Alloc'!AY83</f>
        <v>3</v>
      </c>
      <c r="BF25" s="25">
        <f>'Amort Alloc'!AZ83</f>
        <v>3</v>
      </c>
      <c r="BG25" s="25">
        <f>'Amort Alloc'!BA83</f>
        <v>3</v>
      </c>
      <c r="BH25" s="25">
        <f>'Amort Alloc'!BB83</f>
        <v>3</v>
      </c>
      <c r="BI25" s="25">
        <f>'Amort Alloc'!BC83</f>
        <v>3</v>
      </c>
      <c r="BJ25" s="25">
        <f>'Amort Alloc'!BD83</f>
        <v>3</v>
      </c>
      <c r="BK25" s="25">
        <f>'Amort Alloc'!BE83</f>
        <v>3</v>
      </c>
      <c r="BL25" s="25">
        <f>'Amort Alloc'!BF83</f>
        <v>3</v>
      </c>
      <c r="BM25" s="25">
        <f>'Amort Alloc'!BG83</f>
        <v>3</v>
      </c>
      <c r="BN25" s="25">
        <f>'Amort Alloc'!BH83</f>
        <v>3</v>
      </c>
      <c r="BO25" s="25">
        <f>'Amort Alloc'!BI83</f>
        <v>3</v>
      </c>
      <c r="BP25" s="25">
        <f>'Amort Alloc'!BJ83</f>
        <v>3</v>
      </c>
      <c r="BQ25" s="25">
        <f>'Amort Alloc'!BK83</f>
        <v>3</v>
      </c>
    </row>
    <row r="26" spans="1:80" x14ac:dyDescent="0.25">
      <c r="A26" s="18"/>
      <c r="B26" s="59"/>
      <c r="C26" s="9"/>
      <c r="D26" s="18"/>
      <c r="E26" s="34"/>
      <c r="F26" s="18"/>
      <c r="G26" s="18"/>
      <c r="H26" s="18"/>
      <c r="I26" s="9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</row>
    <row r="27" spans="1:80" x14ac:dyDescent="0.25">
      <c r="A27" s="18"/>
      <c r="B27" s="59"/>
      <c r="C27" s="9"/>
      <c r="D27" s="18"/>
      <c r="E27" s="18"/>
      <c r="F27" s="18"/>
      <c r="G27" s="31" t="s">
        <v>246</v>
      </c>
      <c r="H27" s="18"/>
      <c r="I27" s="9"/>
      <c r="J27" s="26">
        <f>1</f>
        <v>1</v>
      </c>
      <c r="K27" s="26">
        <f>J27+1</f>
        <v>2</v>
      </c>
      <c r="L27" s="26">
        <f t="shared" ref="L27:AW27" si="0">K27+1</f>
        <v>3</v>
      </c>
      <c r="M27" s="26">
        <f t="shared" si="0"/>
        <v>4</v>
      </c>
      <c r="N27" s="26">
        <f t="shared" si="0"/>
        <v>5</v>
      </c>
      <c r="O27" s="26">
        <f t="shared" si="0"/>
        <v>6</v>
      </c>
      <c r="P27" s="26">
        <f t="shared" si="0"/>
        <v>7</v>
      </c>
      <c r="Q27" s="26">
        <f t="shared" si="0"/>
        <v>8</v>
      </c>
      <c r="R27" s="26">
        <f t="shared" si="0"/>
        <v>9</v>
      </c>
      <c r="S27" s="26">
        <f t="shared" si="0"/>
        <v>10</v>
      </c>
      <c r="T27" s="26">
        <f t="shared" si="0"/>
        <v>11</v>
      </c>
      <c r="U27" s="26">
        <f t="shared" si="0"/>
        <v>12</v>
      </c>
      <c r="V27" s="26">
        <f t="shared" si="0"/>
        <v>13</v>
      </c>
      <c r="W27" s="26">
        <f t="shared" si="0"/>
        <v>14</v>
      </c>
      <c r="X27" s="26">
        <f t="shared" si="0"/>
        <v>15</v>
      </c>
      <c r="Y27" s="26">
        <f t="shared" si="0"/>
        <v>16</v>
      </c>
      <c r="Z27" s="26">
        <f t="shared" si="0"/>
        <v>17</v>
      </c>
      <c r="AA27" s="26">
        <f t="shared" si="0"/>
        <v>18</v>
      </c>
      <c r="AB27" s="26">
        <f t="shared" si="0"/>
        <v>19</v>
      </c>
      <c r="AC27" s="26">
        <f t="shared" si="0"/>
        <v>20</v>
      </c>
      <c r="AD27" s="26">
        <f t="shared" si="0"/>
        <v>21</v>
      </c>
      <c r="AE27" s="26">
        <f t="shared" si="0"/>
        <v>22</v>
      </c>
      <c r="AF27" s="26">
        <f t="shared" si="0"/>
        <v>23</v>
      </c>
      <c r="AG27" s="26">
        <f t="shared" si="0"/>
        <v>24</v>
      </c>
      <c r="AH27" s="26">
        <f t="shared" si="0"/>
        <v>25</v>
      </c>
      <c r="AI27" s="26">
        <f t="shared" si="0"/>
        <v>26</v>
      </c>
      <c r="AJ27" s="26">
        <f t="shared" si="0"/>
        <v>27</v>
      </c>
      <c r="AK27" s="26">
        <f t="shared" si="0"/>
        <v>28</v>
      </c>
      <c r="AL27" s="26">
        <f t="shared" si="0"/>
        <v>29</v>
      </c>
      <c r="AM27" s="26">
        <f t="shared" si="0"/>
        <v>30</v>
      </c>
      <c r="AN27" s="26">
        <f t="shared" si="0"/>
        <v>31</v>
      </c>
      <c r="AO27" s="26">
        <f t="shared" si="0"/>
        <v>32</v>
      </c>
      <c r="AP27" s="26">
        <f t="shared" si="0"/>
        <v>33</v>
      </c>
      <c r="AQ27" s="26">
        <f t="shared" si="0"/>
        <v>34</v>
      </c>
      <c r="AR27" s="26">
        <f t="shared" si="0"/>
        <v>35</v>
      </c>
      <c r="AS27" s="26">
        <f t="shared" si="0"/>
        <v>36</v>
      </c>
      <c r="AT27" s="26">
        <f t="shared" si="0"/>
        <v>37</v>
      </c>
      <c r="AU27" s="26">
        <f t="shared" si="0"/>
        <v>38</v>
      </c>
      <c r="AV27" s="26">
        <f t="shared" si="0"/>
        <v>39</v>
      </c>
      <c r="AW27" s="26">
        <f t="shared" si="0"/>
        <v>40</v>
      </c>
      <c r="AX27" s="26">
        <f t="shared" ref="AX27" si="1">AW27+1</f>
        <v>41</v>
      </c>
      <c r="AY27" s="26">
        <f t="shared" ref="AY27" si="2">AX27+1</f>
        <v>42</v>
      </c>
      <c r="AZ27" s="26">
        <f t="shared" ref="AZ27" si="3">AY27+1</f>
        <v>43</v>
      </c>
      <c r="BA27" s="26">
        <f t="shared" ref="BA27" si="4">AZ27+1</f>
        <v>44</v>
      </c>
      <c r="BB27" s="26">
        <f t="shared" ref="BB27" si="5">BA27+1</f>
        <v>45</v>
      </c>
      <c r="BC27" s="26">
        <f t="shared" ref="BC27" si="6">BB27+1</f>
        <v>46</v>
      </c>
      <c r="BD27" s="26">
        <f t="shared" ref="BD27" si="7">BC27+1</f>
        <v>47</v>
      </c>
      <c r="BE27" s="26">
        <f t="shared" ref="BE27" si="8">BD27+1</f>
        <v>48</v>
      </c>
      <c r="BF27" s="26">
        <f t="shared" ref="BF27" si="9">BE27+1</f>
        <v>49</v>
      </c>
      <c r="BG27" s="26">
        <f t="shared" ref="BG27" si="10">BF27+1</f>
        <v>50</v>
      </c>
      <c r="BH27" s="26">
        <f t="shared" ref="BH27" si="11">BG27+1</f>
        <v>51</v>
      </c>
      <c r="BI27" s="26">
        <f t="shared" ref="BI27" si="12">BH27+1</f>
        <v>52</v>
      </c>
      <c r="BJ27" s="26">
        <f t="shared" ref="BJ27" si="13">BI27+1</f>
        <v>53</v>
      </c>
      <c r="BK27" s="26">
        <f t="shared" ref="BK27" si="14">BJ27+1</f>
        <v>54</v>
      </c>
      <c r="BL27" s="26">
        <f t="shared" ref="BL27" si="15">BK27+1</f>
        <v>55</v>
      </c>
      <c r="BM27" s="26">
        <f t="shared" ref="BM27" si="16">BL27+1</f>
        <v>56</v>
      </c>
      <c r="BN27" s="26">
        <f t="shared" ref="BN27" si="17">BM27+1</f>
        <v>57</v>
      </c>
      <c r="BO27" s="26">
        <f t="shared" ref="BO27" si="18">BN27+1</f>
        <v>58</v>
      </c>
      <c r="BP27" s="26">
        <f t="shared" ref="BP27" si="19">BO27+1</f>
        <v>59</v>
      </c>
      <c r="BQ27" s="26">
        <f t="shared" ref="BQ27" si="20">BP27+1</f>
        <v>60</v>
      </c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</row>
    <row r="28" spans="1:80" x14ac:dyDescent="0.25">
      <c r="A28" s="18"/>
      <c r="B28" s="59"/>
      <c r="C28" s="9"/>
      <c r="D28" s="18"/>
      <c r="E28" s="18"/>
      <c r="F28" s="18"/>
      <c r="G28" s="18"/>
      <c r="H28" s="18"/>
      <c r="I28" s="9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</row>
    <row r="29" spans="1:80" x14ac:dyDescent="0.25">
      <c r="A29" s="18"/>
      <c r="B29" s="59"/>
      <c r="C29" s="9"/>
      <c r="D29" s="18"/>
      <c r="E29" s="18"/>
      <c r="F29" s="18"/>
      <c r="G29" s="40" t="s">
        <v>247</v>
      </c>
      <c r="H29" s="18"/>
      <c r="I29" s="9"/>
      <c r="J29" s="41">
        <v>0</v>
      </c>
      <c r="K29" s="41">
        <f>J34</f>
        <v>9.8000000000000007</v>
      </c>
      <c r="L29" s="41">
        <f t="shared" ref="L29:BQ29" si="21">K34</f>
        <v>19.74014</v>
      </c>
      <c r="M29" s="41">
        <f t="shared" si="21"/>
        <v>29.822424002000002</v>
      </c>
      <c r="N29" s="41">
        <f t="shared" si="21"/>
        <v>40.048884665228606</v>
      </c>
      <c r="O29" s="41">
        <f t="shared" si="21"/>
        <v>50.421583715941381</v>
      </c>
      <c r="P29" s="41">
        <f t="shared" si="21"/>
        <v>50.421583715941381</v>
      </c>
      <c r="Q29" s="41">
        <f t="shared" si="21"/>
        <v>50.421583715941381</v>
      </c>
      <c r="R29" s="41">
        <f t="shared" si="21"/>
        <v>50.421583715941381</v>
      </c>
      <c r="S29" s="41">
        <f t="shared" si="21"/>
        <v>50.421583715941381</v>
      </c>
      <c r="T29" s="41">
        <f t="shared" si="21"/>
        <v>50.421583715941381</v>
      </c>
      <c r="U29" s="41">
        <f t="shared" si="21"/>
        <v>50.421583715941381</v>
      </c>
      <c r="V29" s="41">
        <f t="shared" si="21"/>
        <v>50.421583715941381</v>
      </c>
      <c r="W29" s="41">
        <f t="shared" si="21"/>
        <v>50.421583715941381</v>
      </c>
      <c r="X29" s="41">
        <f t="shared" si="21"/>
        <v>50.421583715941381</v>
      </c>
      <c r="Y29" s="41">
        <f t="shared" si="21"/>
        <v>50.421583715941381</v>
      </c>
      <c r="Z29" s="41">
        <f t="shared" si="21"/>
        <v>50.421583715941381</v>
      </c>
      <c r="AA29" s="41">
        <f t="shared" si="21"/>
        <v>50.421583715941381</v>
      </c>
      <c r="AB29" s="41">
        <f t="shared" si="21"/>
        <v>50.421583715941381</v>
      </c>
      <c r="AC29" s="41">
        <f t="shared" si="21"/>
        <v>50.421583715941381</v>
      </c>
      <c r="AD29" s="41">
        <f t="shared" si="21"/>
        <v>50.421583715941381</v>
      </c>
      <c r="AE29" s="41">
        <f t="shared" si="21"/>
        <v>50.421583715941381</v>
      </c>
      <c r="AF29" s="41">
        <f t="shared" si="21"/>
        <v>50.421583715941381</v>
      </c>
      <c r="AG29" s="41">
        <f t="shared" si="21"/>
        <v>50.421583715941381</v>
      </c>
      <c r="AH29" s="41">
        <f t="shared" si="21"/>
        <v>50.421583715941381</v>
      </c>
      <c r="AI29" s="41">
        <f t="shared" si="21"/>
        <v>50.421583715941381</v>
      </c>
      <c r="AJ29" s="41">
        <f t="shared" si="21"/>
        <v>50.421583715941381</v>
      </c>
      <c r="AK29" s="41">
        <f t="shared" si="21"/>
        <v>50.421583715941381</v>
      </c>
      <c r="AL29" s="41">
        <f t="shared" si="21"/>
        <v>50.421583715941381</v>
      </c>
      <c r="AM29" s="41">
        <f t="shared" si="21"/>
        <v>50.421583715941381</v>
      </c>
      <c r="AN29" s="41">
        <f t="shared" si="21"/>
        <v>50.421583715941381</v>
      </c>
      <c r="AO29" s="41">
        <f t="shared" si="21"/>
        <v>50.421583715941381</v>
      </c>
      <c r="AP29" s="41">
        <f t="shared" si="21"/>
        <v>50.421583715941381</v>
      </c>
      <c r="AQ29" s="41">
        <f t="shared" si="21"/>
        <v>50.421583715941381</v>
      </c>
      <c r="AR29" s="41">
        <f t="shared" si="21"/>
        <v>50.421583715941381</v>
      </c>
      <c r="AS29" s="41">
        <f t="shared" si="21"/>
        <v>50.421583715941381</v>
      </c>
      <c r="AT29" s="41">
        <f t="shared" si="21"/>
        <v>50.421583715941381</v>
      </c>
      <c r="AU29" s="41">
        <f t="shared" si="21"/>
        <v>50.421583715941381</v>
      </c>
      <c r="AV29" s="41">
        <f t="shared" si="21"/>
        <v>50.421583715941381</v>
      </c>
      <c r="AW29" s="41">
        <f t="shared" si="21"/>
        <v>50.421583715941381</v>
      </c>
      <c r="AX29" s="41">
        <f t="shared" si="21"/>
        <v>50.421583715941381</v>
      </c>
      <c r="AY29" s="41">
        <f t="shared" si="21"/>
        <v>50.421583715941381</v>
      </c>
      <c r="AZ29" s="41">
        <f t="shared" si="21"/>
        <v>50.421583715941381</v>
      </c>
      <c r="BA29" s="41">
        <f t="shared" si="21"/>
        <v>49.050040879963746</v>
      </c>
      <c r="BB29" s="41">
        <f t="shared" si="21"/>
        <v>46.748031428612549</v>
      </c>
      <c r="BC29" s="41">
        <f t="shared" si="21"/>
        <v>44.382716717349204</v>
      </c>
      <c r="BD29" s="41">
        <f t="shared" si="21"/>
        <v>41.952355851526107</v>
      </c>
      <c r="BE29" s="41">
        <f t="shared" si="21"/>
        <v>39.455160061892876</v>
      </c>
      <c r="BF29" s="41">
        <f t="shared" si="21"/>
        <v>36.889291388044732</v>
      </c>
      <c r="BG29" s="41">
        <f t="shared" si="21"/>
        <v>34.252861325665762</v>
      </c>
      <c r="BH29" s="41">
        <f t="shared" si="21"/>
        <v>31.543929436571371</v>
      </c>
      <c r="BI29" s="41">
        <f t="shared" si="21"/>
        <v>28.760501920526881</v>
      </c>
      <c r="BJ29" s="41">
        <f t="shared" si="21"/>
        <v>25.900530147791169</v>
      </c>
      <c r="BK29" s="41">
        <f t="shared" si="21"/>
        <v>22.961909151305228</v>
      </c>
      <c r="BL29" s="41">
        <f t="shared" si="21"/>
        <v>19.942476077415922</v>
      </c>
      <c r="BM29" s="41">
        <f t="shared" si="21"/>
        <v>16.840008593994657</v>
      </c>
      <c r="BN29" s="41">
        <f t="shared" si="21"/>
        <v>13.65222325477931</v>
      </c>
      <c r="BO29" s="41">
        <f t="shared" si="21"/>
        <v>10.376773818735542</v>
      </c>
      <c r="BP29" s="41">
        <f t="shared" si="21"/>
        <v>7.0112495232005667</v>
      </c>
      <c r="BQ29" s="41">
        <f t="shared" si="21"/>
        <v>3.5531733095383822</v>
      </c>
    </row>
    <row r="30" spans="1:80" x14ac:dyDescent="0.25">
      <c r="A30" s="18"/>
      <c r="B30" s="59"/>
      <c r="C30" s="9"/>
      <c r="D30" s="18"/>
      <c r="E30" s="18"/>
      <c r="F30" s="18"/>
      <c r="G30" s="40" t="s">
        <v>319</v>
      </c>
      <c r="H30" s="18"/>
      <c r="I30" s="13">
        <f>SUM(J30:S30)</f>
        <v>49</v>
      </c>
      <c r="J30" s="41">
        <f>'Comp Bond'!J99-WBond!J99</f>
        <v>9.8000000000000007</v>
      </c>
      <c r="K30" s="41">
        <f>'Comp Bond'!K99-WBond!K99</f>
        <v>9.8000000000000007</v>
      </c>
      <c r="L30" s="41">
        <f>'Comp Bond'!L99-WBond!L99</f>
        <v>9.8000000000000007</v>
      </c>
      <c r="M30" s="41">
        <f>'Comp Bond'!M99-WBond!M99</f>
        <v>9.8000000000000007</v>
      </c>
      <c r="N30" s="41">
        <f>'Comp Bond'!N99-WBond!N99</f>
        <v>9.8000000000000007</v>
      </c>
      <c r="O30" s="41">
        <f>'Comp Bond'!O99-WBond!O99</f>
        <v>0</v>
      </c>
      <c r="P30" s="41">
        <f>'Comp Bond'!P99-WBond!P99</f>
        <v>0</v>
      </c>
      <c r="Q30" s="41">
        <f>'Comp Bond'!Q99-WBond!Q99</f>
        <v>0</v>
      </c>
      <c r="R30" s="41">
        <f>'Comp Bond'!R99-WBond!R99</f>
        <v>0</v>
      </c>
      <c r="S30" s="41">
        <f>'Comp Bond'!S99-WBond!S99</f>
        <v>0</v>
      </c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1:80" x14ac:dyDescent="0.25">
      <c r="A31" s="18"/>
      <c r="B31" s="59"/>
      <c r="C31" s="9"/>
      <c r="D31" s="18"/>
      <c r="E31" s="18"/>
      <c r="F31" s="18"/>
      <c r="G31" s="40" t="s">
        <v>242</v>
      </c>
      <c r="H31" s="18"/>
      <c r="I31" s="14">
        <f>D11</f>
        <v>1.43E-2</v>
      </c>
      <c r="J31" s="41">
        <f>$I$31*J29</f>
        <v>0</v>
      </c>
      <c r="K31" s="41">
        <f t="shared" ref="K31:BQ31" si="22">$I$31*K29</f>
        <v>0.14014000000000001</v>
      </c>
      <c r="L31" s="41">
        <f t="shared" si="22"/>
        <v>0.28228400200000003</v>
      </c>
      <c r="M31" s="41">
        <f t="shared" si="22"/>
        <v>0.42646066322860005</v>
      </c>
      <c r="N31" s="41">
        <f t="shared" si="22"/>
        <v>0.57269905071276905</v>
      </c>
      <c r="O31" s="41">
        <f t="shared" si="22"/>
        <v>0.72102864713796178</v>
      </c>
      <c r="P31" s="41">
        <f t="shared" si="22"/>
        <v>0.72102864713796178</v>
      </c>
      <c r="Q31" s="41">
        <f t="shared" si="22"/>
        <v>0.72102864713796178</v>
      </c>
      <c r="R31" s="41">
        <f t="shared" si="22"/>
        <v>0.72102864713796178</v>
      </c>
      <c r="S31" s="41">
        <f t="shared" si="22"/>
        <v>0.72102864713796178</v>
      </c>
      <c r="T31" s="41">
        <f t="shared" si="22"/>
        <v>0.72102864713796178</v>
      </c>
      <c r="U31" s="41">
        <f t="shared" si="22"/>
        <v>0.72102864713796178</v>
      </c>
      <c r="V31" s="41">
        <f t="shared" si="22"/>
        <v>0.72102864713796178</v>
      </c>
      <c r="W31" s="41">
        <f t="shared" si="22"/>
        <v>0.72102864713796178</v>
      </c>
      <c r="X31" s="41">
        <f t="shared" si="22"/>
        <v>0.72102864713796178</v>
      </c>
      <c r="Y31" s="41">
        <f t="shared" si="22"/>
        <v>0.72102864713796178</v>
      </c>
      <c r="Z31" s="41">
        <f t="shared" si="22"/>
        <v>0.72102864713796178</v>
      </c>
      <c r="AA31" s="41">
        <f t="shared" si="22"/>
        <v>0.72102864713796178</v>
      </c>
      <c r="AB31" s="41">
        <f t="shared" si="22"/>
        <v>0.72102864713796178</v>
      </c>
      <c r="AC31" s="41">
        <f t="shared" si="22"/>
        <v>0.72102864713796178</v>
      </c>
      <c r="AD31" s="41">
        <f t="shared" si="22"/>
        <v>0.72102864713796178</v>
      </c>
      <c r="AE31" s="41">
        <f t="shared" si="22"/>
        <v>0.72102864713796178</v>
      </c>
      <c r="AF31" s="41">
        <f t="shared" si="22"/>
        <v>0.72102864713796178</v>
      </c>
      <c r="AG31" s="41">
        <f t="shared" si="22"/>
        <v>0.72102864713796178</v>
      </c>
      <c r="AH31" s="41">
        <f t="shared" si="22"/>
        <v>0.72102864713796178</v>
      </c>
      <c r="AI31" s="41">
        <f t="shared" si="22"/>
        <v>0.72102864713796178</v>
      </c>
      <c r="AJ31" s="41">
        <f t="shared" si="22"/>
        <v>0.72102864713796178</v>
      </c>
      <c r="AK31" s="41">
        <f t="shared" si="22"/>
        <v>0.72102864713796178</v>
      </c>
      <c r="AL31" s="41">
        <f t="shared" si="22"/>
        <v>0.72102864713796178</v>
      </c>
      <c r="AM31" s="41">
        <f t="shared" si="22"/>
        <v>0.72102864713796178</v>
      </c>
      <c r="AN31" s="41">
        <f t="shared" si="22"/>
        <v>0.72102864713796178</v>
      </c>
      <c r="AO31" s="41">
        <f t="shared" si="22"/>
        <v>0.72102864713796178</v>
      </c>
      <c r="AP31" s="41">
        <f t="shared" si="22"/>
        <v>0.72102864713796178</v>
      </c>
      <c r="AQ31" s="41">
        <f t="shared" si="22"/>
        <v>0.72102864713796178</v>
      </c>
      <c r="AR31" s="41">
        <f t="shared" si="22"/>
        <v>0.72102864713796178</v>
      </c>
      <c r="AS31" s="41">
        <f t="shared" si="22"/>
        <v>0.72102864713796178</v>
      </c>
      <c r="AT31" s="41">
        <f t="shared" si="22"/>
        <v>0.72102864713796178</v>
      </c>
      <c r="AU31" s="41">
        <f t="shared" si="22"/>
        <v>0.72102864713796178</v>
      </c>
      <c r="AV31" s="41">
        <f t="shared" si="22"/>
        <v>0.72102864713796178</v>
      </c>
      <c r="AW31" s="41">
        <f t="shared" si="22"/>
        <v>0.72102864713796178</v>
      </c>
      <c r="AX31" s="41">
        <f t="shared" si="22"/>
        <v>0.72102864713796178</v>
      </c>
      <c r="AY31" s="41">
        <f t="shared" si="22"/>
        <v>0.72102864713796178</v>
      </c>
      <c r="AZ31" s="41">
        <f t="shared" si="22"/>
        <v>0.72102864713796178</v>
      </c>
      <c r="BA31" s="41">
        <f t="shared" si="22"/>
        <v>0.70141558458348152</v>
      </c>
      <c r="BB31" s="41">
        <f t="shared" si="22"/>
        <v>0.66849684942915943</v>
      </c>
      <c r="BC31" s="41">
        <f t="shared" si="22"/>
        <v>0.63467284905809362</v>
      </c>
      <c r="BD31" s="41">
        <f t="shared" si="22"/>
        <v>0.5999186886768233</v>
      </c>
      <c r="BE31" s="41">
        <f t="shared" si="22"/>
        <v>0.56420878888506809</v>
      </c>
      <c r="BF31" s="41">
        <f t="shared" si="22"/>
        <v>0.52751686684903965</v>
      </c>
      <c r="BG31" s="41">
        <f t="shared" si="22"/>
        <v>0.48981591695702043</v>
      </c>
      <c r="BH31" s="41">
        <f t="shared" si="22"/>
        <v>0.45107819094297064</v>
      </c>
      <c r="BI31" s="41">
        <f t="shared" si="22"/>
        <v>0.41127517746353442</v>
      </c>
      <c r="BJ31" s="41">
        <f t="shared" si="22"/>
        <v>0.37037758111341373</v>
      </c>
      <c r="BK31" s="41">
        <f t="shared" si="22"/>
        <v>0.32835530086366477</v>
      </c>
      <c r="BL31" s="41">
        <f t="shared" si="22"/>
        <v>0.28517740790704771</v>
      </c>
      <c r="BM31" s="41">
        <f t="shared" si="22"/>
        <v>0.2408121228941236</v>
      </c>
      <c r="BN31" s="41">
        <f t="shared" si="22"/>
        <v>0.19522679254334413</v>
      </c>
      <c r="BO31" s="41">
        <f t="shared" si="22"/>
        <v>0.14838786560791825</v>
      </c>
      <c r="BP31" s="41">
        <f t="shared" si="22"/>
        <v>0.1002608681817681</v>
      </c>
      <c r="BQ31" s="41">
        <f t="shared" si="22"/>
        <v>5.0810378326398863E-2</v>
      </c>
    </row>
    <row r="32" spans="1:80" x14ac:dyDescent="0.25">
      <c r="A32" s="18"/>
      <c r="B32" s="59"/>
      <c r="C32" s="9"/>
      <c r="D32" s="18"/>
      <c r="E32" s="18"/>
      <c r="F32" s="18"/>
      <c r="G32" s="40" t="s">
        <v>320</v>
      </c>
      <c r="H32" s="18"/>
      <c r="I32" s="13">
        <f>SUM(J32:BQ32)</f>
        <v>48.999999999999496</v>
      </c>
      <c r="J32" s="41">
        <f>IF(J25&lt;3,-J31,0)+('Amort Alloc'!D84*WLoan!$D$7)</f>
        <v>0</v>
      </c>
      <c r="K32" s="41">
        <f>IF(K25&lt;3,-K31,0)+('Amort Alloc'!E84*WLoan!$D$7)</f>
        <v>-0.14014000000000001</v>
      </c>
      <c r="L32" s="41">
        <f>IF(L25&lt;3,-L31,0)+('Amort Alloc'!F84*WLoan!$D$7)</f>
        <v>-0.28228400200000003</v>
      </c>
      <c r="M32" s="41">
        <f>IF(M25&lt;3,-M31,0)+('Amort Alloc'!G84*WLoan!$D$7)</f>
        <v>-0.42646066322860005</v>
      </c>
      <c r="N32" s="41">
        <f>IF(N25&lt;3,-N31,0)+('Amort Alloc'!H84*WLoan!$D$7)</f>
        <v>-0.57269905071276905</v>
      </c>
      <c r="O32" s="41">
        <f>IF(O25&lt;3,-O31,0)+('Amort Alloc'!I84*WLoan!$D$7)</f>
        <v>0</v>
      </c>
      <c r="P32" s="41">
        <f>IF(P25&lt;3,-P31,0)+('Amort Alloc'!J84*WLoan!$D$7)</f>
        <v>0</v>
      </c>
      <c r="Q32" s="41">
        <f>IF(Q25&lt;3,-Q31,0)+('Amort Alloc'!K84*WLoan!$D$7)</f>
        <v>0</v>
      </c>
      <c r="R32" s="41">
        <f>IF(R25&lt;3,-R31,0)+('Amort Alloc'!L84*WLoan!$D$7)</f>
        <v>0</v>
      </c>
      <c r="S32" s="41">
        <f>IF(S25&lt;3,-S31,0)+('Amort Alloc'!M84*WLoan!$D$7)</f>
        <v>0</v>
      </c>
      <c r="T32" s="41">
        <f>IF(T25&lt;3,-T31,0)+('Amort Alloc'!N84*WLoan!$D$7)</f>
        <v>0</v>
      </c>
      <c r="U32" s="41">
        <f>IF(U25&lt;3,-U31,0)+('Amort Alloc'!O84*WLoan!$D$7)</f>
        <v>0</v>
      </c>
      <c r="V32" s="41">
        <f>IF(V25&lt;3,-V31,0)+('Amort Alloc'!P84*WLoan!$D$7)</f>
        <v>0</v>
      </c>
      <c r="W32" s="41">
        <f>IF(W25&lt;3,-W31,0)+('Amort Alloc'!Q84*WLoan!$D$7)</f>
        <v>0</v>
      </c>
      <c r="X32" s="41">
        <f>IF(X25&lt;3,-X31,0)+('Amort Alloc'!R84*WLoan!$D$7)</f>
        <v>0</v>
      </c>
      <c r="Y32" s="41">
        <f>IF(Y25&lt;3,-Y31,0)+('Amort Alloc'!S84*WLoan!$D$7)</f>
        <v>0</v>
      </c>
      <c r="Z32" s="41">
        <f>IF(Z25&lt;3,-Z31,0)+('Amort Alloc'!T84*WLoan!$D$7)</f>
        <v>0</v>
      </c>
      <c r="AA32" s="41">
        <f>IF(AA25&lt;3,-AA31,0)+('Amort Alloc'!U84*WLoan!$D$7)</f>
        <v>0</v>
      </c>
      <c r="AB32" s="41">
        <f>IF(AB25&lt;3,-AB31,0)+('Amort Alloc'!V84*WLoan!$D$7)</f>
        <v>0</v>
      </c>
      <c r="AC32" s="41">
        <f>IF(AC25&lt;3,-AC31,0)+('Amort Alloc'!W84*WLoan!$D$7)</f>
        <v>0</v>
      </c>
      <c r="AD32" s="41">
        <f>IF(AD25&lt;3,-AD31,0)+('Amort Alloc'!X84*WLoan!$D$7)</f>
        <v>0</v>
      </c>
      <c r="AE32" s="41">
        <f>IF(AE25&lt;3,-AE31,0)+('Amort Alloc'!Y84*WLoan!$D$7)</f>
        <v>0</v>
      </c>
      <c r="AF32" s="41">
        <f>IF(AF25&lt;3,-AF31,0)+('Amort Alloc'!Z84*WLoan!$D$7)</f>
        <v>0</v>
      </c>
      <c r="AG32" s="41">
        <f>IF(AG25&lt;3,-AG31,0)+('Amort Alloc'!AA84*WLoan!$D$7)</f>
        <v>0</v>
      </c>
      <c r="AH32" s="41">
        <f>IF(AH25&lt;3,-AH31,0)+('Amort Alloc'!AB84*WLoan!$D$7)</f>
        <v>0</v>
      </c>
      <c r="AI32" s="41">
        <f>IF(AI25&lt;3,-AI31,0)+('Amort Alloc'!AC84*WLoan!$D$7)</f>
        <v>0</v>
      </c>
      <c r="AJ32" s="41">
        <f>IF(AJ25&lt;3,-AJ31,0)+('Amort Alloc'!AD84*WLoan!$D$7)</f>
        <v>0</v>
      </c>
      <c r="AK32" s="41">
        <f>IF(AK25&lt;3,-AK31,0)+('Amort Alloc'!AE84*WLoan!$D$7)</f>
        <v>0</v>
      </c>
      <c r="AL32" s="41">
        <f>IF(AL25&lt;3,-AL31,0)+('Amort Alloc'!AF84*WLoan!$D$7)</f>
        <v>0</v>
      </c>
      <c r="AM32" s="41">
        <f>IF(AM25&lt;3,-AM31,0)+('Amort Alloc'!AG84*WLoan!$D$7)</f>
        <v>0</v>
      </c>
      <c r="AN32" s="41">
        <f>IF(AN25&lt;3,-AN31,0)+('Amort Alloc'!AH84*WLoan!$D$7)</f>
        <v>0</v>
      </c>
      <c r="AO32" s="41">
        <f>IF(AO25&lt;3,-AO31,0)+('Amort Alloc'!AI84*WLoan!$D$7)</f>
        <v>0</v>
      </c>
      <c r="AP32" s="41">
        <f>IF(AP25&lt;3,-AP31,0)+('Amort Alloc'!AJ84*WLoan!$D$7)</f>
        <v>0</v>
      </c>
      <c r="AQ32" s="41">
        <f>IF(AQ25&lt;3,-AQ31,0)+('Amort Alloc'!AK84*WLoan!$D$7)</f>
        <v>0</v>
      </c>
      <c r="AR32" s="41">
        <f>IF(AR25&lt;3,-AR31,0)+('Amort Alloc'!AL84*WLoan!$D$7)</f>
        <v>0</v>
      </c>
      <c r="AS32" s="41">
        <f>IF(AS25&lt;3,-AS31,0)+('Amort Alloc'!AM84*WLoan!$D$7)</f>
        <v>0</v>
      </c>
      <c r="AT32" s="41">
        <f>IF(AT25&lt;3,-AT31,0)+('Amort Alloc'!AN84*WLoan!$D$7)</f>
        <v>0</v>
      </c>
      <c r="AU32" s="41">
        <f>IF(AU25&lt;3,-AU31,0)+('Amort Alloc'!AO84*WLoan!$D$7)</f>
        <v>0</v>
      </c>
      <c r="AV32" s="41">
        <f>IF(AV25&lt;3,-AV31,0)+('Amort Alloc'!AP84*WLoan!$D$7)</f>
        <v>0</v>
      </c>
      <c r="AW32" s="41">
        <f>IF(AW25&lt;3,-AW31,0)+('Amort Alloc'!AQ84*WLoan!$D$7)</f>
        <v>0</v>
      </c>
      <c r="AX32" s="41">
        <f>IF(AX25&lt;3,-AX31,0)+('Amort Alloc'!AR84*WLoan!$D$7)</f>
        <v>0</v>
      </c>
      <c r="AY32" s="41">
        <f>IF(AY25&lt;3,-AY31,0)+('Amort Alloc'!AS84*WLoan!$D$7)</f>
        <v>0</v>
      </c>
      <c r="AZ32" s="41">
        <f>IF(AZ25&lt;3,-AZ31,0)+('Amort Alloc'!AT84*WLoan!$D$7)</f>
        <v>1.3715428359776334</v>
      </c>
      <c r="BA32" s="41">
        <f>IF(BA25&lt;3,-BA31,0)+('Amort Alloc'!AU84*WLoan!$D$7)</f>
        <v>2.3020094513511919</v>
      </c>
      <c r="BB32" s="41">
        <f>IF(BB25&lt;3,-BB31,0)+('Amort Alloc'!AV84*WLoan!$D$7)</f>
        <v>2.3653147112633488</v>
      </c>
      <c r="BC32" s="41">
        <f>IF(BC25&lt;3,-BC31,0)+('Amort Alloc'!AW84*WLoan!$D$7)</f>
        <v>2.430360865823094</v>
      </c>
      <c r="BD32" s="41">
        <f>IF(BD25&lt;3,-BD31,0)+('Amort Alloc'!AX84*WLoan!$D$7)</f>
        <v>2.4971957896332277</v>
      </c>
      <c r="BE32" s="41">
        <f>IF(BE25&lt;3,-BE31,0)+('Amort Alloc'!AY84*WLoan!$D$7)</f>
        <v>2.5658686738481422</v>
      </c>
      <c r="BF32" s="41">
        <f>IF(BF25&lt;3,-BF31,0)+('Amort Alloc'!AZ84*WLoan!$D$7)</f>
        <v>2.636430062378968</v>
      </c>
      <c r="BG32" s="41">
        <f>IF(BG25&lt;3,-BG31,0)+('Amort Alloc'!BA84*WLoan!$D$7)</f>
        <v>2.7089318890943908</v>
      </c>
      <c r="BH32" s="41">
        <f>IF(BH25&lt;3,-BH31,0)+('Amort Alloc'!BB84*WLoan!$D$7)</f>
        <v>2.7834275160444877</v>
      </c>
      <c r="BI32" s="41">
        <f>IF(BI25&lt;3,-BI31,0)+('Amort Alloc'!BC84*WLoan!$D$7)</f>
        <v>2.8599717727357095</v>
      </c>
      <c r="BJ32" s="41">
        <f>IF(BJ25&lt;3,-BJ31,0)+('Amort Alloc'!BD84*WLoan!$D$7)</f>
        <v>2.9386209964859415</v>
      </c>
      <c r="BK32" s="41">
        <f>IF(BK25&lt;3,-BK31,0)+('Amort Alloc'!BE84*WLoan!$D$7)</f>
        <v>3.0194330738893043</v>
      </c>
      <c r="BL32" s="41">
        <f>IF(BL25&lt;3,-BL31,0)+('Amort Alloc'!BF84*WLoan!$D$7)</f>
        <v>3.1024674834212616</v>
      </c>
      <c r="BM32" s="41">
        <f>IF(BM25&lt;3,-BM31,0)+('Amort Alloc'!BG84*WLoan!$D$7)</f>
        <v>3.1877853392153472</v>
      </c>
      <c r="BN32" s="41">
        <f>IF(BN25&lt;3,-BN31,0)+('Amort Alloc'!BH84*WLoan!$D$7)</f>
        <v>3.2754494360437691</v>
      </c>
      <c r="BO32" s="41">
        <f>IF(BO25&lt;3,-BO31,0)+('Amort Alloc'!BI84*WLoan!$D$7)</f>
        <v>3.3655242955349736</v>
      </c>
      <c r="BP32" s="41">
        <f>IF(BP25&lt;3,-BP31,0)+('Amort Alloc'!BJ84*WLoan!$D$7)</f>
        <v>3.4580762136621841</v>
      </c>
      <c r="BQ32" s="41">
        <f>IF(BQ25&lt;3,-BQ31,0)+('Amort Alloc'!BK84*WLoan!$D$7)</f>
        <v>3.553173309537895</v>
      </c>
    </row>
    <row r="33" spans="1:69" x14ac:dyDescent="0.25">
      <c r="A33" s="18"/>
      <c r="B33" s="59"/>
      <c r="C33" s="9"/>
      <c r="D33" s="18"/>
      <c r="E33" s="18"/>
      <c r="F33" s="18"/>
      <c r="G33" s="40" t="s">
        <v>243</v>
      </c>
      <c r="H33" s="18"/>
      <c r="I33" s="13">
        <f>SUM(J33:BQ33)</f>
        <v>84.588479537466313</v>
      </c>
      <c r="J33" s="41">
        <f>J31+J32</f>
        <v>0</v>
      </c>
      <c r="K33" s="41">
        <f t="shared" ref="K33:BQ33" si="23">K31+K32</f>
        <v>0</v>
      </c>
      <c r="L33" s="41">
        <f t="shared" si="23"/>
        <v>0</v>
      </c>
      <c r="M33" s="41">
        <f t="shared" si="23"/>
        <v>0</v>
      </c>
      <c r="N33" s="41">
        <f t="shared" si="23"/>
        <v>0</v>
      </c>
      <c r="O33" s="41">
        <f t="shared" si="23"/>
        <v>0.72102864713796178</v>
      </c>
      <c r="P33" s="41">
        <f t="shared" si="23"/>
        <v>0.72102864713796178</v>
      </c>
      <c r="Q33" s="41">
        <f t="shared" si="23"/>
        <v>0.72102864713796178</v>
      </c>
      <c r="R33" s="41">
        <f t="shared" si="23"/>
        <v>0.72102864713796178</v>
      </c>
      <c r="S33" s="41">
        <f t="shared" si="23"/>
        <v>0.72102864713796178</v>
      </c>
      <c r="T33" s="41">
        <f t="shared" si="23"/>
        <v>0.72102864713796178</v>
      </c>
      <c r="U33" s="41">
        <f t="shared" si="23"/>
        <v>0.72102864713796178</v>
      </c>
      <c r="V33" s="41">
        <f t="shared" si="23"/>
        <v>0.72102864713796178</v>
      </c>
      <c r="W33" s="41">
        <f t="shared" si="23"/>
        <v>0.72102864713796178</v>
      </c>
      <c r="X33" s="41">
        <f t="shared" si="23"/>
        <v>0.72102864713796178</v>
      </c>
      <c r="Y33" s="41">
        <f t="shared" si="23"/>
        <v>0.72102864713796178</v>
      </c>
      <c r="Z33" s="41">
        <f t="shared" si="23"/>
        <v>0.72102864713796178</v>
      </c>
      <c r="AA33" s="41">
        <f t="shared" si="23"/>
        <v>0.72102864713796178</v>
      </c>
      <c r="AB33" s="41">
        <f t="shared" si="23"/>
        <v>0.72102864713796178</v>
      </c>
      <c r="AC33" s="41">
        <f t="shared" si="23"/>
        <v>0.72102864713796178</v>
      </c>
      <c r="AD33" s="41">
        <f t="shared" si="23"/>
        <v>0.72102864713796178</v>
      </c>
      <c r="AE33" s="41">
        <f t="shared" si="23"/>
        <v>0.72102864713796178</v>
      </c>
      <c r="AF33" s="41">
        <f t="shared" si="23"/>
        <v>0.72102864713796178</v>
      </c>
      <c r="AG33" s="41">
        <f t="shared" si="23"/>
        <v>0.72102864713796178</v>
      </c>
      <c r="AH33" s="41">
        <f t="shared" si="23"/>
        <v>0.72102864713796178</v>
      </c>
      <c r="AI33" s="41">
        <f t="shared" si="23"/>
        <v>0.72102864713796178</v>
      </c>
      <c r="AJ33" s="41">
        <f t="shared" si="23"/>
        <v>0.72102864713796178</v>
      </c>
      <c r="AK33" s="41">
        <f t="shared" si="23"/>
        <v>0.72102864713796178</v>
      </c>
      <c r="AL33" s="41">
        <f t="shared" si="23"/>
        <v>0.72102864713796178</v>
      </c>
      <c r="AM33" s="41">
        <f t="shared" si="23"/>
        <v>0.72102864713796178</v>
      </c>
      <c r="AN33" s="41">
        <f t="shared" si="23"/>
        <v>0.72102864713796178</v>
      </c>
      <c r="AO33" s="41">
        <f t="shared" si="23"/>
        <v>0.72102864713796178</v>
      </c>
      <c r="AP33" s="41">
        <f t="shared" si="23"/>
        <v>0.72102864713796178</v>
      </c>
      <c r="AQ33" s="41">
        <f t="shared" si="23"/>
        <v>0.72102864713796178</v>
      </c>
      <c r="AR33" s="41">
        <f t="shared" si="23"/>
        <v>0.72102864713796178</v>
      </c>
      <c r="AS33" s="41">
        <f t="shared" si="23"/>
        <v>0.72102864713796178</v>
      </c>
      <c r="AT33" s="41">
        <f t="shared" si="23"/>
        <v>0.72102864713796178</v>
      </c>
      <c r="AU33" s="41">
        <f t="shared" si="23"/>
        <v>0.72102864713796178</v>
      </c>
      <c r="AV33" s="41">
        <f t="shared" si="23"/>
        <v>0.72102864713796178</v>
      </c>
      <c r="AW33" s="41">
        <f t="shared" si="23"/>
        <v>0.72102864713796178</v>
      </c>
      <c r="AX33" s="41">
        <f t="shared" si="23"/>
        <v>0.72102864713796178</v>
      </c>
      <c r="AY33" s="41">
        <f t="shared" si="23"/>
        <v>0.72102864713796178</v>
      </c>
      <c r="AZ33" s="41">
        <f t="shared" si="23"/>
        <v>2.092571483115595</v>
      </c>
      <c r="BA33" s="41">
        <f t="shared" si="23"/>
        <v>3.0034250359346735</v>
      </c>
      <c r="BB33" s="41">
        <f t="shared" si="23"/>
        <v>3.0338115606925085</v>
      </c>
      <c r="BC33" s="41">
        <f t="shared" si="23"/>
        <v>3.0650337148811877</v>
      </c>
      <c r="BD33" s="41">
        <f t="shared" si="23"/>
        <v>3.097114478310051</v>
      </c>
      <c r="BE33" s="41">
        <f t="shared" si="23"/>
        <v>3.1300774627332104</v>
      </c>
      <c r="BF33" s="41">
        <f t="shared" si="23"/>
        <v>3.1639469292280076</v>
      </c>
      <c r="BG33" s="41">
        <f t="shared" si="23"/>
        <v>3.1987478060514114</v>
      </c>
      <c r="BH33" s="41">
        <f t="shared" si="23"/>
        <v>3.2345057069874583</v>
      </c>
      <c r="BI33" s="41">
        <f t="shared" si="23"/>
        <v>3.2712469501992438</v>
      </c>
      <c r="BJ33" s="41">
        <f t="shared" si="23"/>
        <v>3.3089985775993553</v>
      </c>
      <c r="BK33" s="41">
        <f t="shared" si="23"/>
        <v>3.3477883747529691</v>
      </c>
      <c r="BL33" s="41">
        <f t="shared" si="23"/>
        <v>3.3876448913283093</v>
      </c>
      <c r="BM33" s="41">
        <f t="shared" si="23"/>
        <v>3.428597462109471</v>
      </c>
      <c r="BN33" s="41">
        <f t="shared" si="23"/>
        <v>3.4706762285871133</v>
      </c>
      <c r="BO33" s="41">
        <f t="shared" si="23"/>
        <v>3.5139121611428918</v>
      </c>
      <c r="BP33" s="41">
        <f t="shared" si="23"/>
        <v>3.5583370818439524</v>
      </c>
      <c r="BQ33" s="41">
        <f t="shared" si="23"/>
        <v>3.6039836878642939</v>
      </c>
    </row>
    <row r="34" spans="1:69" x14ac:dyDescent="0.25">
      <c r="A34" s="9"/>
      <c r="B34" s="59"/>
      <c r="C34" s="9"/>
      <c r="D34" s="9"/>
      <c r="E34" s="9"/>
      <c r="F34" s="9"/>
      <c r="G34" s="40" t="s">
        <v>248</v>
      </c>
      <c r="H34" s="9"/>
      <c r="I34" s="13"/>
      <c r="J34" s="41">
        <f>J29+J30+J31-J33</f>
        <v>9.8000000000000007</v>
      </c>
      <c r="K34" s="41">
        <f t="shared" ref="K34:BQ34" si="24">K29+K30+K31-K33</f>
        <v>19.74014</v>
      </c>
      <c r="L34" s="41">
        <f t="shared" si="24"/>
        <v>29.822424002000002</v>
      </c>
      <c r="M34" s="41">
        <f t="shared" si="24"/>
        <v>40.048884665228606</v>
      </c>
      <c r="N34" s="41">
        <f t="shared" si="24"/>
        <v>50.421583715941381</v>
      </c>
      <c r="O34" s="41">
        <f t="shared" si="24"/>
        <v>50.421583715941381</v>
      </c>
      <c r="P34" s="41">
        <f t="shared" si="24"/>
        <v>50.421583715941381</v>
      </c>
      <c r="Q34" s="41">
        <f t="shared" si="24"/>
        <v>50.421583715941381</v>
      </c>
      <c r="R34" s="41">
        <f t="shared" si="24"/>
        <v>50.421583715941381</v>
      </c>
      <c r="S34" s="41">
        <f t="shared" si="24"/>
        <v>50.421583715941381</v>
      </c>
      <c r="T34" s="41">
        <f t="shared" si="24"/>
        <v>50.421583715941381</v>
      </c>
      <c r="U34" s="41">
        <f t="shared" si="24"/>
        <v>50.421583715941381</v>
      </c>
      <c r="V34" s="41">
        <f t="shared" si="24"/>
        <v>50.421583715941381</v>
      </c>
      <c r="W34" s="41">
        <f t="shared" si="24"/>
        <v>50.421583715941381</v>
      </c>
      <c r="X34" s="41">
        <f t="shared" si="24"/>
        <v>50.421583715941381</v>
      </c>
      <c r="Y34" s="41">
        <f t="shared" si="24"/>
        <v>50.421583715941381</v>
      </c>
      <c r="Z34" s="41">
        <f t="shared" si="24"/>
        <v>50.421583715941381</v>
      </c>
      <c r="AA34" s="41">
        <f t="shared" si="24"/>
        <v>50.421583715941381</v>
      </c>
      <c r="AB34" s="41">
        <f t="shared" si="24"/>
        <v>50.421583715941381</v>
      </c>
      <c r="AC34" s="41">
        <f t="shared" si="24"/>
        <v>50.421583715941381</v>
      </c>
      <c r="AD34" s="41">
        <f t="shared" si="24"/>
        <v>50.421583715941381</v>
      </c>
      <c r="AE34" s="41">
        <f t="shared" si="24"/>
        <v>50.421583715941381</v>
      </c>
      <c r="AF34" s="41">
        <f t="shared" si="24"/>
        <v>50.421583715941381</v>
      </c>
      <c r="AG34" s="41">
        <f t="shared" si="24"/>
        <v>50.421583715941381</v>
      </c>
      <c r="AH34" s="41">
        <f t="shared" si="24"/>
        <v>50.421583715941381</v>
      </c>
      <c r="AI34" s="41">
        <f t="shared" si="24"/>
        <v>50.421583715941381</v>
      </c>
      <c r="AJ34" s="41">
        <f t="shared" si="24"/>
        <v>50.421583715941381</v>
      </c>
      <c r="AK34" s="41">
        <f t="shared" si="24"/>
        <v>50.421583715941381</v>
      </c>
      <c r="AL34" s="41">
        <f t="shared" si="24"/>
        <v>50.421583715941381</v>
      </c>
      <c r="AM34" s="41">
        <f t="shared" si="24"/>
        <v>50.421583715941381</v>
      </c>
      <c r="AN34" s="41">
        <f t="shared" si="24"/>
        <v>50.421583715941381</v>
      </c>
      <c r="AO34" s="41">
        <f t="shared" si="24"/>
        <v>50.421583715941381</v>
      </c>
      <c r="AP34" s="41">
        <f t="shared" si="24"/>
        <v>50.421583715941381</v>
      </c>
      <c r="AQ34" s="41">
        <f t="shared" si="24"/>
        <v>50.421583715941381</v>
      </c>
      <c r="AR34" s="41">
        <f t="shared" si="24"/>
        <v>50.421583715941381</v>
      </c>
      <c r="AS34" s="41">
        <f t="shared" si="24"/>
        <v>50.421583715941381</v>
      </c>
      <c r="AT34" s="41">
        <f t="shared" si="24"/>
        <v>50.421583715941381</v>
      </c>
      <c r="AU34" s="41">
        <f t="shared" si="24"/>
        <v>50.421583715941381</v>
      </c>
      <c r="AV34" s="41">
        <f t="shared" si="24"/>
        <v>50.421583715941381</v>
      </c>
      <c r="AW34" s="41">
        <f t="shared" si="24"/>
        <v>50.421583715941381</v>
      </c>
      <c r="AX34" s="41">
        <f t="shared" si="24"/>
        <v>50.421583715941381</v>
      </c>
      <c r="AY34" s="41">
        <f t="shared" si="24"/>
        <v>50.421583715941381</v>
      </c>
      <c r="AZ34" s="41">
        <f t="shared" si="24"/>
        <v>49.050040879963746</v>
      </c>
      <c r="BA34" s="41">
        <f t="shared" si="24"/>
        <v>46.748031428612549</v>
      </c>
      <c r="BB34" s="41">
        <f t="shared" si="24"/>
        <v>44.382716717349204</v>
      </c>
      <c r="BC34" s="41">
        <f t="shared" si="24"/>
        <v>41.952355851526107</v>
      </c>
      <c r="BD34" s="41">
        <f t="shared" si="24"/>
        <v>39.455160061892876</v>
      </c>
      <c r="BE34" s="41">
        <f t="shared" si="24"/>
        <v>36.889291388044732</v>
      </c>
      <c r="BF34" s="41">
        <f t="shared" si="24"/>
        <v>34.252861325665762</v>
      </c>
      <c r="BG34" s="41">
        <f t="shared" si="24"/>
        <v>31.543929436571371</v>
      </c>
      <c r="BH34" s="41">
        <f t="shared" si="24"/>
        <v>28.760501920526881</v>
      </c>
      <c r="BI34" s="41">
        <f t="shared" si="24"/>
        <v>25.900530147791169</v>
      </c>
      <c r="BJ34" s="41">
        <f t="shared" si="24"/>
        <v>22.961909151305228</v>
      </c>
      <c r="BK34" s="41">
        <f t="shared" si="24"/>
        <v>19.942476077415922</v>
      </c>
      <c r="BL34" s="41">
        <f t="shared" si="24"/>
        <v>16.840008593994657</v>
      </c>
      <c r="BM34" s="41">
        <f t="shared" si="24"/>
        <v>13.65222325477931</v>
      </c>
      <c r="BN34" s="41">
        <f t="shared" si="24"/>
        <v>10.376773818735542</v>
      </c>
      <c r="BO34" s="41">
        <f t="shared" si="24"/>
        <v>7.0112495232005667</v>
      </c>
      <c r="BP34" s="41">
        <f t="shared" si="24"/>
        <v>3.5531733095383822</v>
      </c>
      <c r="BQ34" s="41">
        <f t="shared" si="24"/>
        <v>4.8716586320551869E-13</v>
      </c>
    </row>
    <row r="35" spans="1:69" x14ac:dyDescent="0.25">
      <c r="A35" s="9"/>
      <c r="B35" s="59"/>
      <c r="C35" s="9"/>
      <c r="D35" s="9"/>
      <c r="E35" s="9"/>
      <c r="F35" s="9"/>
      <c r="G35" s="40"/>
      <c r="H35" s="9"/>
      <c r="I35" s="13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</row>
    <row r="36" spans="1:69" x14ac:dyDescent="0.25">
      <c r="A36" s="9"/>
      <c r="B36" s="59"/>
      <c r="C36" s="9"/>
      <c r="D36" s="9"/>
      <c r="E36" s="9"/>
      <c r="F36" s="9"/>
      <c r="G36" s="40" t="s">
        <v>244</v>
      </c>
      <c r="H36" s="9"/>
      <c r="I36" s="13">
        <f>SUM(J36:BQ36)</f>
        <v>52.386322245511941</v>
      </c>
      <c r="J36" s="9">
        <f>IF(J25=3,((J32/$D$7)*J27),0)</f>
        <v>0</v>
      </c>
      <c r="K36" s="9">
        <f t="shared" ref="K36:BQ36" si="25">IF(K25=3,((K32/$D$7)*K27),0)</f>
        <v>0</v>
      </c>
      <c r="L36" s="9">
        <f t="shared" si="25"/>
        <v>0</v>
      </c>
      <c r="M36" s="9">
        <f t="shared" si="25"/>
        <v>0</v>
      </c>
      <c r="N36" s="9">
        <f t="shared" si="25"/>
        <v>0</v>
      </c>
      <c r="O36" s="9">
        <f t="shared" si="25"/>
        <v>0</v>
      </c>
      <c r="P36" s="9">
        <f t="shared" si="25"/>
        <v>0</v>
      </c>
      <c r="Q36" s="9">
        <f t="shared" si="25"/>
        <v>0</v>
      </c>
      <c r="R36" s="9">
        <f t="shared" si="25"/>
        <v>0</v>
      </c>
      <c r="S36" s="9">
        <f t="shared" si="25"/>
        <v>0</v>
      </c>
      <c r="T36" s="9">
        <f t="shared" si="25"/>
        <v>0</v>
      </c>
      <c r="U36" s="9">
        <f t="shared" si="25"/>
        <v>0</v>
      </c>
      <c r="V36" s="9">
        <f t="shared" si="25"/>
        <v>0</v>
      </c>
      <c r="W36" s="9">
        <f t="shared" si="25"/>
        <v>0</v>
      </c>
      <c r="X36" s="9">
        <f t="shared" si="25"/>
        <v>0</v>
      </c>
      <c r="Y36" s="9">
        <f t="shared" si="25"/>
        <v>0</v>
      </c>
      <c r="Z36" s="9">
        <f t="shared" si="25"/>
        <v>0</v>
      </c>
      <c r="AA36" s="9">
        <f t="shared" si="25"/>
        <v>0</v>
      </c>
      <c r="AB36" s="9">
        <f t="shared" si="25"/>
        <v>0</v>
      </c>
      <c r="AC36" s="9">
        <f t="shared" si="25"/>
        <v>0</v>
      </c>
      <c r="AD36" s="9">
        <f t="shared" si="25"/>
        <v>0</v>
      </c>
      <c r="AE36" s="9">
        <f t="shared" si="25"/>
        <v>0</v>
      </c>
      <c r="AF36" s="9">
        <f t="shared" si="25"/>
        <v>0</v>
      </c>
      <c r="AG36" s="9">
        <f t="shared" si="25"/>
        <v>0</v>
      </c>
      <c r="AH36" s="9">
        <f t="shared" si="25"/>
        <v>0</v>
      </c>
      <c r="AI36" s="9">
        <f t="shared" si="25"/>
        <v>0</v>
      </c>
      <c r="AJ36" s="9">
        <f t="shared" si="25"/>
        <v>0</v>
      </c>
      <c r="AK36" s="9">
        <f t="shared" si="25"/>
        <v>0</v>
      </c>
      <c r="AL36" s="9">
        <f t="shared" si="25"/>
        <v>0</v>
      </c>
      <c r="AM36" s="9">
        <f t="shared" si="25"/>
        <v>0</v>
      </c>
      <c r="AN36" s="9">
        <f t="shared" si="25"/>
        <v>0</v>
      </c>
      <c r="AO36" s="9">
        <f t="shared" si="25"/>
        <v>0</v>
      </c>
      <c r="AP36" s="9">
        <f t="shared" si="25"/>
        <v>0</v>
      </c>
      <c r="AQ36" s="9">
        <f t="shared" si="25"/>
        <v>0</v>
      </c>
      <c r="AR36" s="9">
        <f t="shared" si="25"/>
        <v>0</v>
      </c>
      <c r="AS36" s="9">
        <f t="shared" si="25"/>
        <v>0</v>
      </c>
      <c r="AT36" s="9">
        <f t="shared" si="25"/>
        <v>0</v>
      </c>
      <c r="AU36" s="9">
        <f t="shared" si="25"/>
        <v>0</v>
      </c>
      <c r="AV36" s="9">
        <f t="shared" si="25"/>
        <v>0</v>
      </c>
      <c r="AW36" s="9">
        <f t="shared" si="25"/>
        <v>0</v>
      </c>
      <c r="AX36" s="9">
        <f t="shared" si="25"/>
        <v>0</v>
      </c>
      <c r="AY36" s="9">
        <f t="shared" si="25"/>
        <v>0</v>
      </c>
      <c r="AZ36" s="9">
        <f t="shared" si="25"/>
        <v>1.1696646079046535</v>
      </c>
      <c r="BA36" s="9">
        <f t="shared" si="25"/>
        <v>2.0088305125455412</v>
      </c>
      <c r="BB36" s="9">
        <f t="shared" si="25"/>
        <v>2.1109841096323732</v>
      </c>
      <c r="BC36" s="9">
        <f t="shared" si="25"/>
        <v>2.2172369764838726</v>
      </c>
      <c r="BD36" s="9">
        <f t="shared" si="25"/>
        <v>2.3277373192792901</v>
      </c>
      <c r="BE36" s="9">
        <f t="shared" si="25"/>
        <v>2.442638395464992</v>
      </c>
      <c r="BF36" s="9">
        <f t="shared" si="25"/>
        <v>2.5620986794932037</v>
      </c>
      <c r="BG36" s="9">
        <f t="shared" si="25"/>
        <v>2.6862820338563957</v>
      </c>
      <c r="BH36" s="9">
        <f t="shared" si="25"/>
        <v>2.8153578855831967</v>
      </c>
      <c r="BI36" s="9">
        <f t="shared" si="25"/>
        <v>2.9495014083668654</v>
      </c>
      <c r="BJ36" s="9">
        <f t="shared" si="25"/>
        <v>3.0888937105026644</v>
      </c>
      <c r="BK36" s="9">
        <f t="shared" si="25"/>
        <v>3.2337220288158548</v>
      </c>
      <c r="BL36" s="9">
        <f t="shared" si="25"/>
        <v>3.3841799287677055</v>
      </c>
      <c r="BM36" s="9">
        <f t="shared" si="25"/>
        <v>3.5404675109326149</v>
      </c>
      <c r="BN36" s="9">
        <f t="shared" si="25"/>
        <v>3.7027916240454628</v>
      </c>
      <c r="BO36" s="9">
        <f t="shared" si="25"/>
        <v>3.8713660848243752</v>
      </c>
      <c r="BP36" s="9">
        <f t="shared" si="25"/>
        <v>4.0464119047804417</v>
      </c>
      <c r="BQ36" s="9">
        <f t="shared" si="25"/>
        <v>4.2281575242324454</v>
      </c>
    </row>
    <row r="37" spans="1:69" x14ac:dyDescent="0.25">
      <c r="A37" s="9"/>
      <c r="B37" s="59"/>
      <c r="C37" s="9"/>
      <c r="D37" s="13"/>
      <c r="E37" s="13"/>
      <c r="F37" s="13"/>
      <c r="G37" s="32" t="s">
        <v>334</v>
      </c>
      <c r="H37" s="13"/>
      <c r="I37" s="13">
        <f>SUM(J37:AC37)</f>
        <v>50.421583715941374</v>
      </c>
      <c r="J37" s="111">
        <f>IF(J25=1,(J30+J31),0)</f>
        <v>9.8000000000000007</v>
      </c>
      <c r="K37" s="111">
        <f t="shared" ref="K37:AC37" si="26">IF(K25=1,(K30+K31),0)</f>
        <v>9.9401400000000013</v>
      </c>
      <c r="L37" s="111">
        <f t="shared" si="26"/>
        <v>10.082284002000002</v>
      </c>
      <c r="M37" s="111">
        <f t="shared" si="26"/>
        <v>10.2264606632286</v>
      </c>
      <c r="N37" s="111">
        <f t="shared" si="26"/>
        <v>10.37269905071277</v>
      </c>
      <c r="O37" s="111">
        <f t="shared" si="26"/>
        <v>0</v>
      </c>
      <c r="P37" s="111">
        <f t="shared" si="26"/>
        <v>0</v>
      </c>
      <c r="Q37" s="111">
        <f t="shared" si="26"/>
        <v>0</v>
      </c>
      <c r="R37" s="111">
        <f t="shared" si="26"/>
        <v>0</v>
      </c>
      <c r="S37" s="111">
        <f t="shared" si="26"/>
        <v>0</v>
      </c>
      <c r="T37" s="111">
        <f t="shared" si="26"/>
        <v>0</v>
      </c>
      <c r="U37" s="111">
        <f t="shared" si="26"/>
        <v>0</v>
      </c>
      <c r="V37" s="111">
        <f t="shared" si="26"/>
        <v>0</v>
      </c>
      <c r="W37" s="111">
        <f t="shared" si="26"/>
        <v>0</v>
      </c>
      <c r="X37" s="111">
        <f t="shared" si="26"/>
        <v>0</v>
      </c>
      <c r="Y37" s="111">
        <f t="shared" si="26"/>
        <v>0</v>
      </c>
      <c r="Z37" s="111">
        <f t="shared" si="26"/>
        <v>0</v>
      </c>
      <c r="AA37" s="111">
        <f t="shared" si="26"/>
        <v>0</v>
      </c>
      <c r="AB37" s="111">
        <f t="shared" si="26"/>
        <v>0</v>
      </c>
      <c r="AC37" s="111">
        <f t="shared" si="26"/>
        <v>0</v>
      </c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</row>
    <row r="38" spans="1:69" x14ac:dyDescent="0.25">
      <c r="A38" s="9"/>
      <c r="B38" s="59"/>
      <c r="C38" s="9"/>
      <c r="D38" s="13"/>
      <c r="E38" s="13"/>
      <c r="F38" s="13"/>
      <c r="G38" s="32" t="s">
        <v>335</v>
      </c>
      <c r="H38" s="13"/>
      <c r="I38" s="13"/>
      <c r="J38" s="111">
        <f>I37-J37</f>
        <v>40.62158371594137</v>
      </c>
      <c r="K38" s="111">
        <f>J38-K37</f>
        <v>30.68144371594137</v>
      </c>
      <c r="L38" s="111">
        <f t="shared" ref="L38:AC38" si="27">K38-L37</f>
        <v>20.599159713941368</v>
      </c>
      <c r="M38" s="111">
        <f t="shared" si="27"/>
        <v>10.372699050712768</v>
      </c>
      <c r="N38" s="111">
        <f t="shared" si="27"/>
        <v>0</v>
      </c>
      <c r="O38" s="111">
        <f t="shared" si="27"/>
        <v>0</v>
      </c>
      <c r="P38" s="111">
        <f t="shared" si="27"/>
        <v>0</v>
      </c>
      <c r="Q38" s="111">
        <f t="shared" si="27"/>
        <v>0</v>
      </c>
      <c r="R38" s="111">
        <f t="shared" si="27"/>
        <v>0</v>
      </c>
      <c r="S38" s="111">
        <f t="shared" si="27"/>
        <v>0</v>
      </c>
      <c r="T38" s="111">
        <f t="shared" si="27"/>
        <v>0</v>
      </c>
      <c r="U38" s="111">
        <f t="shared" si="27"/>
        <v>0</v>
      </c>
      <c r="V38" s="111">
        <f t="shared" si="27"/>
        <v>0</v>
      </c>
      <c r="W38" s="111">
        <f t="shared" si="27"/>
        <v>0</v>
      </c>
      <c r="X38" s="111">
        <f t="shared" si="27"/>
        <v>0</v>
      </c>
      <c r="Y38" s="111">
        <f t="shared" si="27"/>
        <v>0</v>
      </c>
      <c r="Z38" s="111">
        <f t="shared" si="27"/>
        <v>0</v>
      </c>
      <c r="AA38" s="111">
        <f t="shared" si="27"/>
        <v>0</v>
      </c>
      <c r="AB38" s="111">
        <f t="shared" si="27"/>
        <v>0</v>
      </c>
      <c r="AC38" s="111">
        <f t="shared" si="27"/>
        <v>0</v>
      </c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</row>
    <row r="39" spans="1:69" x14ac:dyDescent="0.25">
      <c r="A39" s="9"/>
      <c r="B39" s="59"/>
      <c r="C39" s="9"/>
      <c r="D39" s="13"/>
      <c r="E39" s="13"/>
      <c r="F39" s="13"/>
      <c r="G39" s="13"/>
      <c r="H39" s="13"/>
      <c r="I39" s="13"/>
      <c r="J39" s="9"/>
      <c r="K39" s="9"/>
      <c r="L39" s="9"/>
      <c r="M39" s="9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pans="1:69" x14ac:dyDescent="0.25">
      <c r="A40" s="9"/>
      <c r="B40" s="59"/>
      <c r="C40" s="9"/>
      <c r="D40" s="9"/>
      <c r="E40" s="9"/>
      <c r="F40" s="9"/>
      <c r="G40" s="16" t="s">
        <v>324</v>
      </c>
      <c r="H40" s="9"/>
      <c r="I40" s="13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</row>
    <row r="41" spans="1:69" x14ac:dyDescent="0.25">
      <c r="A41" s="9"/>
      <c r="B41" s="59"/>
      <c r="C41" s="9"/>
      <c r="D41" s="9"/>
      <c r="E41" s="9"/>
      <c r="F41" s="9"/>
      <c r="G41" s="9"/>
      <c r="H41" s="9"/>
      <c r="I41" s="13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69" x14ac:dyDescent="0.25">
      <c r="A42" s="9"/>
      <c r="B42" s="59"/>
      <c r="C42" s="9"/>
      <c r="D42" s="9"/>
      <c r="E42" s="9"/>
      <c r="F42" s="9"/>
      <c r="G42" s="9" t="s">
        <v>238</v>
      </c>
      <c r="H42" s="30">
        <f>0.005</f>
        <v>5.0000000000000001E-3</v>
      </c>
      <c r="I42" s="13">
        <f>H42*D7</f>
        <v>0.25210791857970694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69" x14ac:dyDescent="0.25">
      <c r="A43" s="9"/>
      <c r="B43" s="59"/>
      <c r="C43" s="9"/>
      <c r="D43" s="9"/>
      <c r="E43" s="9"/>
      <c r="F43" s="9"/>
      <c r="G43" s="9" t="s">
        <v>326</v>
      </c>
      <c r="H43" s="109">
        <v>3.4736674174254016E-4</v>
      </c>
      <c r="I43" s="13"/>
      <c r="J43" s="107">
        <f>$H$43*J34</f>
        <v>3.4041940690768937E-3</v>
      </c>
      <c r="K43" s="107">
        <f t="shared" ref="K43:BQ43" si="28">$H$43*K34</f>
        <v>6.857068113341587E-3</v>
      </c>
      <c r="L43" s="107">
        <f t="shared" si="28"/>
        <v>1.0359318256439265E-2</v>
      </c>
      <c r="M43" s="107">
        <f t="shared" si="28"/>
        <v>1.3911650576583242E-2</v>
      </c>
      <c r="N43" s="107">
        <f t="shared" si="28"/>
        <v>1.7514781248905278E-2</v>
      </c>
      <c r="O43" s="107">
        <f t="shared" si="28"/>
        <v>1.7514781248905278E-2</v>
      </c>
      <c r="P43" s="107">
        <f t="shared" si="28"/>
        <v>1.7514781248905278E-2</v>
      </c>
      <c r="Q43" s="107">
        <f t="shared" si="28"/>
        <v>1.7514781248905278E-2</v>
      </c>
      <c r="R43" s="107">
        <f t="shared" si="28"/>
        <v>1.7514781248905278E-2</v>
      </c>
      <c r="S43" s="107">
        <f t="shared" si="28"/>
        <v>1.7514781248905278E-2</v>
      </c>
      <c r="T43" s="107">
        <f t="shared" si="28"/>
        <v>1.7514781248905278E-2</v>
      </c>
      <c r="U43" s="107">
        <f t="shared" si="28"/>
        <v>1.7514781248905278E-2</v>
      </c>
      <c r="V43" s="107">
        <f t="shared" si="28"/>
        <v>1.7514781248905278E-2</v>
      </c>
      <c r="W43" s="107">
        <f t="shared" si="28"/>
        <v>1.7514781248905278E-2</v>
      </c>
      <c r="X43" s="107">
        <f t="shared" si="28"/>
        <v>1.7514781248905278E-2</v>
      </c>
      <c r="Y43" s="107">
        <f t="shared" si="28"/>
        <v>1.7514781248905278E-2</v>
      </c>
      <c r="Z43" s="107">
        <f t="shared" si="28"/>
        <v>1.7514781248905278E-2</v>
      </c>
      <c r="AA43" s="107">
        <f t="shared" si="28"/>
        <v>1.7514781248905278E-2</v>
      </c>
      <c r="AB43" s="107">
        <f t="shared" si="28"/>
        <v>1.7514781248905278E-2</v>
      </c>
      <c r="AC43" s="107">
        <f t="shared" si="28"/>
        <v>1.7514781248905278E-2</v>
      </c>
      <c r="AD43" s="107">
        <f t="shared" si="28"/>
        <v>1.7514781248905278E-2</v>
      </c>
      <c r="AE43" s="107">
        <f t="shared" si="28"/>
        <v>1.7514781248905278E-2</v>
      </c>
      <c r="AF43" s="107">
        <f t="shared" si="28"/>
        <v>1.7514781248905278E-2</v>
      </c>
      <c r="AG43" s="107">
        <f t="shared" si="28"/>
        <v>1.7514781248905278E-2</v>
      </c>
      <c r="AH43" s="107">
        <f t="shared" si="28"/>
        <v>1.7514781248905278E-2</v>
      </c>
      <c r="AI43" s="107">
        <f t="shared" si="28"/>
        <v>1.7514781248905278E-2</v>
      </c>
      <c r="AJ43" s="107">
        <f t="shared" si="28"/>
        <v>1.7514781248905278E-2</v>
      </c>
      <c r="AK43" s="107">
        <f t="shared" si="28"/>
        <v>1.7514781248905278E-2</v>
      </c>
      <c r="AL43" s="107">
        <f t="shared" si="28"/>
        <v>1.7514781248905278E-2</v>
      </c>
      <c r="AM43" s="107">
        <f t="shared" si="28"/>
        <v>1.7514781248905278E-2</v>
      </c>
      <c r="AN43" s="107">
        <f t="shared" si="28"/>
        <v>1.7514781248905278E-2</v>
      </c>
      <c r="AO43" s="107">
        <f t="shared" si="28"/>
        <v>1.7514781248905278E-2</v>
      </c>
      <c r="AP43" s="107">
        <f t="shared" si="28"/>
        <v>1.7514781248905278E-2</v>
      </c>
      <c r="AQ43" s="107">
        <f t="shared" si="28"/>
        <v>1.7514781248905278E-2</v>
      </c>
      <c r="AR43" s="107">
        <f t="shared" si="28"/>
        <v>1.7514781248905278E-2</v>
      </c>
      <c r="AS43" s="107">
        <f t="shared" si="28"/>
        <v>1.7514781248905278E-2</v>
      </c>
      <c r="AT43" s="107">
        <f t="shared" si="28"/>
        <v>1.7514781248905278E-2</v>
      </c>
      <c r="AU43" s="107">
        <f t="shared" si="28"/>
        <v>1.7514781248905278E-2</v>
      </c>
      <c r="AV43" s="107">
        <f t="shared" si="28"/>
        <v>1.7514781248905278E-2</v>
      </c>
      <c r="AW43" s="107">
        <f t="shared" si="28"/>
        <v>1.7514781248905278E-2</v>
      </c>
      <c r="AX43" s="107">
        <f t="shared" si="28"/>
        <v>1.7514781248905278E-2</v>
      </c>
      <c r="AY43" s="107">
        <f t="shared" si="28"/>
        <v>1.7514781248905278E-2</v>
      </c>
      <c r="AZ43" s="107">
        <f t="shared" si="28"/>
        <v>1.7038352882811404E-2</v>
      </c>
      <c r="BA43" s="107">
        <f t="shared" si="28"/>
        <v>1.6238711360235004E-2</v>
      </c>
      <c r="BB43" s="107">
        <f t="shared" si="28"/>
        <v>1.5417079695787761E-2</v>
      </c>
      <c r="BC43" s="107">
        <f t="shared" si="28"/>
        <v>1.4572853160568213E-2</v>
      </c>
      <c r="BD43" s="107">
        <f t="shared" si="28"/>
        <v>1.3705410395630127E-2</v>
      </c>
      <c r="BE43" s="107">
        <f t="shared" si="28"/>
        <v>1.2814112954656245E-2</v>
      </c>
      <c r="BF43" s="107">
        <f t="shared" si="28"/>
        <v>1.189830483405558E-2</v>
      </c>
      <c r="BG43" s="107">
        <f t="shared" si="28"/>
        <v>1.0957311990138397E-2</v>
      </c>
      <c r="BH43" s="107">
        <f t="shared" si="28"/>
        <v>9.9904418430134916E-3</v>
      </c>
      <c r="BI43" s="107">
        <f t="shared" si="28"/>
        <v>8.9969827668426507E-3</v>
      </c>
      <c r="BJ43" s="107">
        <f t="shared" si="28"/>
        <v>7.9762035660771134E-3</v>
      </c>
      <c r="BK43" s="107">
        <f t="shared" si="28"/>
        <v>6.9273529372905216E-3</v>
      </c>
      <c r="BL43" s="107">
        <f t="shared" si="28"/>
        <v>5.8496589162122985E-3</v>
      </c>
      <c r="BM43" s="107">
        <f t="shared" si="28"/>
        <v>4.7423283095544251E-3</v>
      </c>
      <c r="BN43" s="107">
        <f t="shared" si="28"/>
        <v>3.6045461112134613E-3</v>
      </c>
      <c r="BO43" s="107">
        <f t="shared" si="28"/>
        <v>2.4354749024181189E-3</v>
      </c>
      <c r="BP43" s="107">
        <f t="shared" si="28"/>
        <v>1.2342542353809059E-3</v>
      </c>
      <c r="BQ43" s="107">
        <f t="shared" si="28"/>
        <v>1.6922521858989305E-16</v>
      </c>
    </row>
    <row r="44" spans="1:69" x14ac:dyDescent="0.25">
      <c r="A44" s="9"/>
      <c r="B44" s="59"/>
      <c r="C44" s="9"/>
      <c r="D44" s="9"/>
      <c r="E44" s="9"/>
      <c r="F44" s="9"/>
      <c r="G44" s="9" t="s">
        <v>325</v>
      </c>
      <c r="H44" s="108">
        <f>NPV(D11,J43:BQ43)</f>
        <v>0.59827733088636814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1:69" x14ac:dyDescent="0.25">
      <c r="A45" s="9"/>
      <c r="B45" s="59"/>
      <c r="C45" s="9"/>
      <c r="D45" s="9"/>
      <c r="E45" s="9"/>
      <c r="F45" s="9"/>
      <c r="G45" s="9" t="s">
        <v>328</v>
      </c>
      <c r="H45" s="13">
        <f>I42-H44</f>
        <v>-0.34616941230666121</v>
      </c>
      <c r="I45" s="13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69" x14ac:dyDescent="0.25">
      <c r="A46" s="9"/>
      <c r="B46" s="59"/>
      <c r="C46" s="9"/>
      <c r="D46" s="9"/>
      <c r="E46" s="9"/>
      <c r="F46" s="9"/>
      <c r="G46" s="9" t="s">
        <v>327</v>
      </c>
      <c r="H46" s="110">
        <f>H44/D7</f>
        <v>1.186550058119685E-2</v>
      </c>
      <c r="I46" s="13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</row>
    <row r="47" spans="1:69" x14ac:dyDescent="0.25">
      <c r="A47" s="9"/>
      <c r="B47" s="59"/>
      <c r="C47" s="9"/>
      <c r="D47" s="9"/>
      <c r="E47" s="9"/>
      <c r="F47" s="9"/>
      <c r="G47" s="9"/>
      <c r="H47" s="9"/>
      <c r="I47" s="13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</row>
    <row r="48" spans="1:69" x14ac:dyDescent="0.25">
      <c r="A48" s="9"/>
      <c r="B48" s="59"/>
      <c r="C48" s="9"/>
      <c r="D48" s="9"/>
      <c r="E48" s="9"/>
      <c r="F48" s="9"/>
      <c r="G48" s="16"/>
      <c r="H48" s="9"/>
      <c r="I48" s="13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</row>
    <row r="49" spans="1:49" x14ac:dyDescent="0.25">
      <c r="A49" s="9"/>
      <c r="B49" s="59"/>
      <c r="C49" s="9"/>
      <c r="D49" s="9"/>
      <c r="E49" s="9"/>
      <c r="F49" s="9"/>
      <c r="G49" s="9"/>
      <c r="H49" s="9"/>
      <c r="I49" s="13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</row>
    <row r="50" spans="1:49" x14ac:dyDescent="0.25">
      <c r="A50" s="9"/>
      <c r="B50" s="59"/>
      <c r="C50" s="9"/>
      <c r="D50" s="9"/>
      <c r="E50" s="9"/>
      <c r="F50" s="9"/>
      <c r="G50" s="86"/>
      <c r="H50" s="14"/>
      <c r="I50" s="33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</row>
    <row r="51" spans="1:49" x14ac:dyDescent="0.25">
      <c r="A51" s="9"/>
      <c r="B51" s="59"/>
      <c r="C51" s="9"/>
      <c r="D51" s="9"/>
      <c r="E51" s="9"/>
      <c r="F51" s="9"/>
      <c r="G51" s="86"/>
      <c r="H51" s="14"/>
      <c r="I51" s="13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</row>
    <row r="52" spans="1:49" x14ac:dyDescent="0.25">
      <c r="A52" s="9"/>
      <c r="B52" s="59"/>
      <c r="C52" s="9"/>
      <c r="D52" s="9"/>
      <c r="E52" s="9"/>
      <c r="F52" s="9"/>
      <c r="G52" s="17"/>
      <c r="H52" s="14"/>
      <c r="I52" s="13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</row>
    <row r="53" spans="1:49" x14ac:dyDescent="0.25">
      <c r="A53" s="9"/>
      <c r="B53" s="5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</row>
    <row r="54" spans="1:49" x14ac:dyDescent="0.25">
      <c r="A54" s="9"/>
      <c r="B54" s="8"/>
      <c r="C54" s="9"/>
      <c r="D54" s="9"/>
      <c r="E54" s="9"/>
      <c r="F54" s="9"/>
      <c r="G54" s="16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</row>
    <row r="55" spans="1:49" x14ac:dyDescent="0.25">
      <c r="A55" s="9"/>
      <c r="B55" s="8"/>
      <c r="C55" s="9"/>
      <c r="D55" s="9"/>
      <c r="E55" s="9"/>
      <c r="F55" s="9"/>
      <c r="G55" s="9"/>
      <c r="H55" s="9"/>
      <c r="I55" s="13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1:49" x14ac:dyDescent="0.25">
      <c r="A56" s="9"/>
      <c r="B56" s="8"/>
      <c r="C56" s="9"/>
      <c r="D56" s="9"/>
      <c r="E56" s="9"/>
      <c r="F56" s="9"/>
      <c r="G56" s="9"/>
      <c r="H56" s="9"/>
      <c r="I56" s="31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</row>
    <row r="57" spans="1:49" x14ac:dyDescent="0.25">
      <c r="A57" s="9"/>
      <c r="B57" s="8"/>
      <c r="C57" s="9"/>
      <c r="D57" s="9"/>
      <c r="E57" s="9"/>
      <c r="F57" s="9"/>
      <c r="G57" s="9"/>
      <c r="H57" s="9"/>
      <c r="I57" s="27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</row>
    <row r="58" spans="1:49" x14ac:dyDescent="0.25">
      <c r="A58" s="9"/>
      <c r="B58" s="8"/>
      <c r="C58" s="9"/>
      <c r="D58" s="9"/>
      <c r="E58" s="9"/>
      <c r="F58" s="9"/>
      <c r="G58" s="9"/>
      <c r="H58" s="9"/>
      <c r="I58" s="13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2129-8F3B-4BC0-9A13-1AFC7AE7AB4C}">
  <sheetPr codeName="Sheet10"/>
  <dimension ref="A2:BK84"/>
  <sheetViews>
    <sheetView showGridLines="0" workbookViewId="0">
      <selection activeCell="B15" sqref="B15"/>
    </sheetView>
  </sheetViews>
  <sheetFormatPr defaultColWidth="12.140625" defaultRowHeight="15" x14ac:dyDescent="0.25"/>
  <cols>
    <col min="1" max="4" width="12.140625" style="87"/>
    <col min="5" max="5" width="12.140625" style="92"/>
    <col min="6" max="7" width="12.140625" style="87"/>
    <col min="8" max="9" width="12.140625" style="92"/>
    <col min="10" max="10" width="12.140625" style="87"/>
    <col min="11" max="12" width="12.140625" style="92"/>
    <col min="13" max="13" width="12.140625" style="87"/>
    <col min="14" max="16" width="12.140625" style="92"/>
    <col min="17" max="16384" width="12.140625" style="87"/>
  </cols>
  <sheetData>
    <row r="2" spans="1:3" ht="23.25" x14ac:dyDescent="0.35">
      <c r="A2" s="91" t="s">
        <v>263</v>
      </c>
    </row>
    <row r="4" spans="1:3" x14ac:dyDescent="0.25">
      <c r="B4" s="93">
        <v>100</v>
      </c>
      <c r="C4" s="87" t="s">
        <v>294</v>
      </c>
    </row>
    <row r="5" spans="1:3" x14ac:dyDescent="0.25">
      <c r="A5" s="92" t="s">
        <v>269</v>
      </c>
      <c r="B5" s="93"/>
    </row>
    <row r="6" spans="1:3" x14ac:dyDescent="0.25">
      <c r="A6" s="95">
        <v>1</v>
      </c>
      <c r="B6" s="115">
        <f>Compare!D7</f>
        <v>5</v>
      </c>
      <c r="C6" s="87" t="s">
        <v>264</v>
      </c>
    </row>
    <row r="7" spans="1:3" x14ac:dyDescent="0.25">
      <c r="A7" s="95">
        <v>2</v>
      </c>
      <c r="B7" s="115">
        <f>Compare!D8</f>
        <v>0</v>
      </c>
      <c r="C7" s="87" t="s">
        <v>265</v>
      </c>
    </row>
    <row r="8" spans="1:3" x14ac:dyDescent="0.25">
      <c r="A8" s="95">
        <v>3</v>
      </c>
      <c r="B8" s="115">
        <f>Compare!D9</f>
        <v>60</v>
      </c>
      <c r="C8" s="87" t="s">
        <v>267</v>
      </c>
    </row>
    <row r="9" spans="1:3" x14ac:dyDescent="0.25">
      <c r="B9" s="42">
        <f>B8-B6</f>
        <v>55</v>
      </c>
      <c r="C9" s="87" t="s">
        <v>266</v>
      </c>
    </row>
    <row r="10" spans="1:3" x14ac:dyDescent="0.25">
      <c r="B10" s="42">
        <f>B6+B8</f>
        <v>65</v>
      </c>
      <c r="C10" s="87" t="s">
        <v>274</v>
      </c>
    </row>
    <row r="11" spans="1:3" x14ac:dyDescent="0.25">
      <c r="B11" s="15">
        <v>2.75E-2</v>
      </c>
      <c r="C11" s="87" t="s">
        <v>271</v>
      </c>
    </row>
    <row r="12" spans="1:3" x14ac:dyDescent="0.25">
      <c r="B12" s="15">
        <v>2.3E-2</v>
      </c>
      <c r="C12" s="87" t="s">
        <v>272</v>
      </c>
    </row>
    <row r="13" spans="1:3" x14ac:dyDescent="0.25">
      <c r="B13" s="13">
        <f>-PMT(B11,B9,B4)</f>
        <v>3.5479526825215646</v>
      </c>
      <c r="C13" s="87" t="s">
        <v>273</v>
      </c>
    </row>
    <row r="14" spans="1:3" x14ac:dyDescent="0.25">
      <c r="B14" s="97">
        <v>0</v>
      </c>
      <c r="C14" s="87" t="s">
        <v>283</v>
      </c>
    </row>
    <row r="15" spans="1:3" x14ac:dyDescent="0.25">
      <c r="B15" s="97">
        <f>Compare!D10</f>
        <v>1</v>
      </c>
      <c r="C15" s="87" t="s">
        <v>286</v>
      </c>
    </row>
    <row r="17" spans="2:19" x14ac:dyDescent="0.25">
      <c r="C17" s="92" t="s">
        <v>269</v>
      </c>
      <c r="E17" s="92" t="s">
        <v>275</v>
      </c>
      <c r="F17" s="92" t="s">
        <v>277</v>
      </c>
      <c r="H17" s="92" t="s">
        <v>261</v>
      </c>
      <c r="I17" s="92" t="s">
        <v>261</v>
      </c>
      <c r="J17" s="92" t="s">
        <v>279</v>
      </c>
      <c r="K17" s="92" t="s">
        <v>280</v>
      </c>
      <c r="L17" s="92" t="s">
        <v>281</v>
      </c>
      <c r="N17" s="92" t="s">
        <v>262</v>
      </c>
      <c r="O17" s="92" t="s">
        <v>284</v>
      </c>
      <c r="P17" s="92" t="s">
        <v>285</v>
      </c>
      <c r="Q17" s="92" t="s">
        <v>314</v>
      </c>
      <c r="R17" s="92" t="s">
        <v>261</v>
      </c>
    </row>
    <row r="18" spans="2:19" x14ac:dyDescent="0.25">
      <c r="B18" s="92" t="s">
        <v>268</v>
      </c>
      <c r="C18" s="92" t="s">
        <v>270</v>
      </c>
      <c r="E18" s="92" t="s">
        <v>276</v>
      </c>
      <c r="F18" s="92" t="s">
        <v>237</v>
      </c>
      <c r="H18" s="92" t="s">
        <v>276</v>
      </c>
      <c r="I18" s="92" t="s">
        <v>278</v>
      </c>
      <c r="J18" s="92" t="s">
        <v>237</v>
      </c>
      <c r="K18" s="92" t="s">
        <v>276</v>
      </c>
      <c r="L18" s="92" t="s">
        <v>282</v>
      </c>
      <c r="N18" s="92" t="s">
        <v>276</v>
      </c>
      <c r="O18" s="92" t="s">
        <v>237</v>
      </c>
      <c r="P18" s="92" t="s">
        <v>237</v>
      </c>
      <c r="Q18" s="92" t="s">
        <v>315</v>
      </c>
      <c r="R18" s="92" t="s">
        <v>315</v>
      </c>
    </row>
    <row r="20" spans="2:19" x14ac:dyDescent="0.25">
      <c r="B20" s="95">
        <v>0</v>
      </c>
      <c r="C20" s="96"/>
      <c r="F20" s="99">
        <f>SUM(F21:F80)</f>
        <v>0.99999999999999512</v>
      </c>
      <c r="H20" s="100">
        <v>0.49</v>
      </c>
      <c r="O20" s="99">
        <f>SUM(O21:O80)</f>
        <v>0</v>
      </c>
      <c r="P20" s="99">
        <f>SUM(P21:P80)</f>
        <v>51</v>
      </c>
      <c r="Q20" s="99">
        <f>SUM(Q21:Q80)</f>
        <v>1.0000000000000002</v>
      </c>
      <c r="R20" s="99">
        <f>SUM(R21:R80)</f>
        <v>0.99999999999999001</v>
      </c>
    </row>
    <row r="21" spans="2:19" x14ac:dyDescent="0.25">
      <c r="B21" s="95">
        <f>B20+1</f>
        <v>1</v>
      </c>
      <c r="C21" s="96">
        <f>IF(B21&lt;=$B$6,1,IF(B21&lt;=($B$7+$B$6),2,3))*IF(B21&gt;$B$10,0,1)</f>
        <v>1</v>
      </c>
      <c r="E21" s="92">
        <f t="shared" ref="E21:E33" si="0">MAX(IF(B21&lt;=($B$6+$B$7),$B$4,IF(B21&gt;($B$7+$B$6),(E20*(1+$B$11))-$B$13,0)),0)</f>
        <v>100</v>
      </c>
      <c r="F21" s="98">
        <f>MAX((E20-E21)/$B$4,0)</f>
        <v>0</v>
      </c>
      <c r="H21" s="92">
        <f>B4*H20</f>
        <v>49</v>
      </c>
      <c r="K21" s="92">
        <f>B4*B14</f>
        <v>0</v>
      </c>
      <c r="L21" s="92">
        <f>IF(C21=2,($B$4*$B$14)/$B$7,0)</f>
        <v>0</v>
      </c>
      <c r="N21" s="92">
        <f>B4-H21</f>
        <v>51</v>
      </c>
      <c r="Q21" s="98">
        <f>(O21+P21)/($P$20+$O$20)</f>
        <v>0</v>
      </c>
      <c r="R21" s="98">
        <f>((F21*$B$4)-P21)/($B$4-$P$20)</f>
        <v>0</v>
      </c>
      <c r="S21" s="98"/>
    </row>
    <row r="22" spans="2:19" x14ac:dyDescent="0.25">
      <c r="B22" s="95">
        <f t="shared" ref="B22:B79" si="1">B21+1</f>
        <v>2</v>
      </c>
      <c r="C22" s="96">
        <f t="shared" ref="C22:C80" si="2">IF(B22&lt;=$B$6,1,IF(B22&lt;=($B$7+$B$6),2,3))*IF(B22&gt;$B$10,0,1)</f>
        <v>1</v>
      </c>
      <c r="E22" s="92">
        <f t="shared" si="0"/>
        <v>100</v>
      </c>
      <c r="F22" s="98">
        <f t="shared" ref="F22:F80" si="3">MAX((E21-E22)/$B$4,0)</f>
        <v>0</v>
      </c>
      <c r="H22" s="92">
        <f>H21+I22-J22+L22</f>
        <v>49</v>
      </c>
      <c r="I22" s="92">
        <f>IF(C22=2,H21*$B$12,0)</f>
        <v>0</v>
      </c>
      <c r="J22" s="92">
        <f>(F22*$B$4)-P22</f>
        <v>0</v>
      </c>
      <c r="K22" s="92">
        <f>K21-L22</f>
        <v>0</v>
      </c>
      <c r="L22" s="92">
        <f t="shared" ref="L22:L80" si="4">IF(C22=2,($B$4*$B$14)/$B$7,0)</f>
        <v>0</v>
      </c>
      <c r="N22" s="92">
        <f>N21-O22-P22</f>
        <v>51</v>
      </c>
      <c r="O22" s="92">
        <f>I22+L22</f>
        <v>0</v>
      </c>
      <c r="P22" s="92">
        <f t="shared" ref="P22:P30" si="5">IF(C22=3,MIN(($B$15*F22*$B$4),N21),0)</f>
        <v>0</v>
      </c>
      <c r="Q22" s="98">
        <f t="shared" ref="Q22:Q80" si="6">(O22+P22)/($P$20+$O$20)</f>
        <v>0</v>
      </c>
      <c r="R22" s="98">
        <f t="shared" ref="R22:R80" si="7">((F22*$B$4)-P22)/($B$4-$P$20)</f>
        <v>0</v>
      </c>
      <c r="S22" s="98"/>
    </row>
    <row r="23" spans="2:19" x14ac:dyDescent="0.25">
      <c r="B23" s="95">
        <f t="shared" si="1"/>
        <v>3</v>
      </c>
      <c r="C23" s="96">
        <f t="shared" si="2"/>
        <v>1</v>
      </c>
      <c r="E23" s="92">
        <f t="shared" si="0"/>
        <v>100</v>
      </c>
      <c r="F23" s="98">
        <f t="shared" si="3"/>
        <v>0</v>
      </c>
      <c r="H23" s="92">
        <f t="shared" ref="H23:H80" si="8">H22+I23-J23+L23</f>
        <v>49</v>
      </c>
      <c r="I23" s="92">
        <f t="shared" ref="I23:I80" si="9">IF(C23=2,H22*$B$12,0)</f>
        <v>0</v>
      </c>
      <c r="J23" s="92">
        <f t="shared" ref="J23:J80" si="10">(F23*$B$4)-P23</f>
        <v>0</v>
      </c>
      <c r="K23" s="92">
        <f t="shared" ref="K23:K80" si="11">K22-L23</f>
        <v>0</v>
      </c>
      <c r="L23" s="92">
        <f t="shared" si="4"/>
        <v>0</v>
      </c>
      <c r="N23" s="92">
        <f t="shared" ref="N23:N80" si="12">N22-O23-P23</f>
        <v>51</v>
      </c>
      <c r="O23" s="92">
        <f t="shared" ref="O23:O80" si="13">I23+L23</f>
        <v>0</v>
      </c>
      <c r="P23" s="92">
        <f t="shared" si="5"/>
        <v>0</v>
      </c>
      <c r="Q23" s="98">
        <f t="shared" si="6"/>
        <v>0</v>
      </c>
      <c r="R23" s="98">
        <f t="shared" si="7"/>
        <v>0</v>
      </c>
      <c r="S23" s="98"/>
    </row>
    <row r="24" spans="2:19" x14ac:dyDescent="0.25">
      <c r="B24" s="95">
        <f t="shared" si="1"/>
        <v>4</v>
      </c>
      <c r="C24" s="96">
        <f t="shared" si="2"/>
        <v>1</v>
      </c>
      <c r="E24" s="92">
        <f t="shared" si="0"/>
        <v>100</v>
      </c>
      <c r="F24" s="98">
        <f t="shared" si="3"/>
        <v>0</v>
      </c>
      <c r="H24" s="92">
        <f t="shared" si="8"/>
        <v>49</v>
      </c>
      <c r="I24" s="92">
        <f t="shared" si="9"/>
        <v>0</v>
      </c>
      <c r="J24" s="92">
        <f t="shared" si="10"/>
        <v>0</v>
      </c>
      <c r="K24" s="92">
        <f t="shared" si="11"/>
        <v>0</v>
      </c>
      <c r="L24" s="92">
        <f t="shared" si="4"/>
        <v>0</v>
      </c>
      <c r="N24" s="92">
        <f t="shared" si="12"/>
        <v>51</v>
      </c>
      <c r="O24" s="92">
        <f t="shared" si="13"/>
        <v>0</v>
      </c>
      <c r="P24" s="92">
        <f t="shared" si="5"/>
        <v>0</v>
      </c>
      <c r="Q24" s="98">
        <f t="shared" si="6"/>
        <v>0</v>
      </c>
      <c r="R24" s="98">
        <f t="shared" si="7"/>
        <v>0</v>
      </c>
      <c r="S24" s="98"/>
    </row>
    <row r="25" spans="2:19" x14ac:dyDescent="0.25">
      <c r="B25" s="95">
        <f t="shared" si="1"/>
        <v>5</v>
      </c>
      <c r="C25" s="96">
        <f t="shared" si="2"/>
        <v>1</v>
      </c>
      <c r="E25" s="92">
        <f t="shared" si="0"/>
        <v>100</v>
      </c>
      <c r="F25" s="98">
        <f t="shared" si="3"/>
        <v>0</v>
      </c>
      <c r="H25" s="92">
        <f t="shared" si="8"/>
        <v>49</v>
      </c>
      <c r="I25" s="92">
        <f t="shared" si="9"/>
        <v>0</v>
      </c>
      <c r="J25" s="92">
        <f t="shared" si="10"/>
        <v>0</v>
      </c>
      <c r="K25" s="92">
        <f t="shared" si="11"/>
        <v>0</v>
      </c>
      <c r="L25" s="92">
        <f t="shared" si="4"/>
        <v>0</v>
      </c>
      <c r="N25" s="92">
        <f t="shared" si="12"/>
        <v>51</v>
      </c>
      <c r="O25" s="92">
        <f t="shared" si="13"/>
        <v>0</v>
      </c>
      <c r="P25" s="92">
        <f t="shared" si="5"/>
        <v>0</v>
      </c>
      <c r="Q25" s="98">
        <f t="shared" si="6"/>
        <v>0</v>
      </c>
      <c r="R25" s="98">
        <f t="shared" si="7"/>
        <v>0</v>
      </c>
      <c r="S25" s="98"/>
    </row>
    <row r="26" spans="2:19" x14ac:dyDescent="0.25">
      <c r="B26" s="95">
        <f t="shared" si="1"/>
        <v>6</v>
      </c>
      <c r="C26" s="96">
        <f t="shared" si="2"/>
        <v>3</v>
      </c>
      <c r="E26" s="92">
        <f t="shared" si="0"/>
        <v>99.202047317478446</v>
      </c>
      <c r="F26" s="98">
        <f t="shared" si="3"/>
        <v>7.9795268252155441E-3</v>
      </c>
      <c r="H26" s="92">
        <f t="shared" si="8"/>
        <v>49</v>
      </c>
      <c r="I26" s="92">
        <f t="shared" si="9"/>
        <v>0</v>
      </c>
      <c r="J26" s="92">
        <f t="shared" si="10"/>
        <v>0</v>
      </c>
      <c r="K26" s="92">
        <f t="shared" si="11"/>
        <v>0</v>
      </c>
      <c r="L26" s="92">
        <f t="shared" si="4"/>
        <v>0</v>
      </c>
      <c r="N26" s="92">
        <f t="shared" si="12"/>
        <v>50.202047317478446</v>
      </c>
      <c r="O26" s="92">
        <f t="shared" si="13"/>
        <v>0</v>
      </c>
      <c r="P26" s="92">
        <f t="shared" si="5"/>
        <v>0.79795268252155438</v>
      </c>
      <c r="Q26" s="98">
        <f t="shared" si="6"/>
        <v>1.5646131029834399E-2</v>
      </c>
      <c r="R26" s="98">
        <f t="shared" si="7"/>
        <v>0</v>
      </c>
      <c r="S26" s="98"/>
    </row>
    <row r="27" spans="2:19" x14ac:dyDescent="0.25">
      <c r="B27" s="95">
        <f t="shared" si="1"/>
        <v>7</v>
      </c>
      <c r="C27" s="96">
        <f t="shared" si="2"/>
        <v>3</v>
      </c>
      <c r="E27" s="92">
        <f t="shared" si="0"/>
        <v>98.382150936187543</v>
      </c>
      <c r="F27" s="98">
        <f t="shared" si="3"/>
        <v>8.1989638129090284E-3</v>
      </c>
      <c r="H27" s="92">
        <f t="shared" si="8"/>
        <v>49</v>
      </c>
      <c r="I27" s="92">
        <f t="shared" si="9"/>
        <v>0</v>
      </c>
      <c r="J27" s="92">
        <f t="shared" si="10"/>
        <v>0</v>
      </c>
      <c r="K27" s="92">
        <f t="shared" si="11"/>
        <v>0</v>
      </c>
      <c r="L27" s="92">
        <f t="shared" si="4"/>
        <v>0</v>
      </c>
      <c r="N27" s="92">
        <f t="shared" si="12"/>
        <v>49.382150936187543</v>
      </c>
      <c r="O27" s="92">
        <f t="shared" si="13"/>
        <v>0</v>
      </c>
      <c r="P27" s="92">
        <f t="shared" si="5"/>
        <v>0.81989638129090281</v>
      </c>
      <c r="Q27" s="98">
        <f t="shared" si="6"/>
        <v>1.6076399633154957E-2</v>
      </c>
      <c r="R27" s="98">
        <f t="shared" si="7"/>
        <v>0</v>
      </c>
      <c r="S27" s="98"/>
    </row>
    <row r="28" spans="2:19" x14ac:dyDescent="0.25">
      <c r="B28" s="95">
        <f t="shared" si="1"/>
        <v>8</v>
      </c>
      <c r="C28" s="96">
        <f t="shared" si="2"/>
        <v>3</v>
      </c>
      <c r="E28" s="92">
        <f t="shared" si="0"/>
        <v>97.539707404411146</v>
      </c>
      <c r="F28" s="98">
        <f t="shared" si="3"/>
        <v>8.4244353177639654E-3</v>
      </c>
      <c r="H28" s="92">
        <f t="shared" si="8"/>
        <v>49</v>
      </c>
      <c r="I28" s="92">
        <f t="shared" si="9"/>
        <v>0</v>
      </c>
      <c r="J28" s="92">
        <f t="shared" si="10"/>
        <v>0</v>
      </c>
      <c r="K28" s="92">
        <f t="shared" si="11"/>
        <v>0</v>
      </c>
      <c r="L28" s="92">
        <f t="shared" si="4"/>
        <v>0</v>
      </c>
      <c r="N28" s="92">
        <f t="shared" si="12"/>
        <v>48.539707404411146</v>
      </c>
      <c r="O28" s="92">
        <f t="shared" si="13"/>
        <v>0</v>
      </c>
      <c r="P28" s="92">
        <f t="shared" si="5"/>
        <v>0.84244353177639653</v>
      </c>
      <c r="Q28" s="98">
        <f t="shared" si="6"/>
        <v>1.65185006230666E-2</v>
      </c>
      <c r="R28" s="98">
        <f t="shared" si="7"/>
        <v>0</v>
      </c>
      <c r="S28" s="98"/>
    </row>
    <row r="29" spans="2:19" x14ac:dyDescent="0.25">
      <c r="B29" s="95">
        <f t="shared" si="1"/>
        <v>9</v>
      </c>
      <c r="C29" s="96">
        <f t="shared" si="2"/>
        <v>3</v>
      </c>
      <c r="E29" s="92">
        <f t="shared" si="0"/>
        <v>96.674096675510896</v>
      </c>
      <c r="F29" s="98">
        <f t="shared" si="3"/>
        <v>8.6561072890025056E-3</v>
      </c>
      <c r="H29" s="92">
        <f t="shared" si="8"/>
        <v>49</v>
      </c>
      <c r="I29" s="92">
        <f t="shared" si="9"/>
        <v>0</v>
      </c>
      <c r="J29" s="92">
        <f t="shared" si="10"/>
        <v>0</v>
      </c>
      <c r="K29" s="92">
        <f t="shared" si="11"/>
        <v>0</v>
      </c>
      <c r="L29" s="92">
        <f t="shared" si="4"/>
        <v>0</v>
      </c>
      <c r="N29" s="92">
        <f t="shared" si="12"/>
        <v>47.674096675510896</v>
      </c>
      <c r="O29" s="92">
        <f t="shared" si="13"/>
        <v>0</v>
      </c>
      <c r="P29" s="92">
        <f t="shared" si="5"/>
        <v>0.86561072890025059</v>
      </c>
      <c r="Q29" s="98">
        <f t="shared" si="6"/>
        <v>1.6972759390200994E-2</v>
      </c>
      <c r="R29" s="98">
        <f t="shared" si="7"/>
        <v>0</v>
      </c>
      <c r="S29" s="98"/>
    </row>
    <row r="30" spans="2:19" x14ac:dyDescent="0.25">
      <c r="B30" s="95">
        <f t="shared" si="1"/>
        <v>10</v>
      </c>
      <c r="C30" s="96">
        <f t="shared" si="2"/>
        <v>3</v>
      </c>
      <c r="E30" s="92">
        <f t="shared" si="0"/>
        <v>95.78468165156589</v>
      </c>
      <c r="F30" s="98">
        <f t="shared" si="3"/>
        <v>8.8941502394500552E-3</v>
      </c>
      <c r="H30" s="92">
        <f t="shared" si="8"/>
        <v>49</v>
      </c>
      <c r="I30" s="92">
        <f t="shared" si="9"/>
        <v>0</v>
      </c>
      <c r="J30" s="92">
        <f t="shared" si="10"/>
        <v>0</v>
      </c>
      <c r="K30" s="92">
        <f t="shared" si="11"/>
        <v>0</v>
      </c>
      <c r="L30" s="92">
        <f t="shared" si="4"/>
        <v>0</v>
      </c>
      <c r="N30" s="92">
        <f t="shared" si="12"/>
        <v>46.78468165156589</v>
      </c>
      <c r="O30" s="92">
        <f t="shared" si="13"/>
        <v>0</v>
      </c>
      <c r="P30" s="92">
        <f t="shared" si="5"/>
        <v>0.88941502394500549</v>
      </c>
      <c r="Q30" s="98">
        <f t="shared" si="6"/>
        <v>1.7439510273431481E-2</v>
      </c>
      <c r="R30" s="98">
        <f t="shared" si="7"/>
        <v>0</v>
      </c>
      <c r="S30" s="98"/>
    </row>
    <row r="31" spans="2:19" x14ac:dyDescent="0.25">
      <c r="B31" s="95">
        <f t="shared" si="1"/>
        <v>11</v>
      </c>
      <c r="C31" s="96">
        <f t="shared" si="2"/>
        <v>3</v>
      </c>
      <c r="E31" s="92">
        <f t="shared" si="0"/>
        <v>94.870807714462387</v>
      </c>
      <c r="F31" s="98">
        <f t="shared" si="3"/>
        <v>9.138739371035029E-3</v>
      </c>
      <c r="H31" s="92">
        <f t="shared" si="8"/>
        <v>49</v>
      </c>
      <c r="I31" s="92">
        <f t="shared" si="9"/>
        <v>0</v>
      </c>
      <c r="J31" s="92">
        <f t="shared" si="10"/>
        <v>0</v>
      </c>
      <c r="K31" s="92">
        <f t="shared" si="11"/>
        <v>0</v>
      </c>
      <c r="L31" s="92">
        <f t="shared" si="4"/>
        <v>0</v>
      </c>
      <c r="N31" s="92">
        <f t="shared" si="12"/>
        <v>45.870807714462387</v>
      </c>
      <c r="O31" s="92">
        <f t="shared" si="13"/>
        <v>0</v>
      </c>
      <c r="P31" s="92">
        <f>IF(C31=3,MIN(($B$15*F31*$B$4),N30),0)</f>
        <v>0.91387393710350295</v>
      </c>
      <c r="Q31" s="98">
        <f t="shared" si="6"/>
        <v>1.7919096805951037E-2</v>
      </c>
      <c r="R31" s="98">
        <f t="shared" si="7"/>
        <v>0</v>
      </c>
      <c r="S31" s="98"/>
    </row>
    <row r="32" spans="2:19" x14ac:dyDescent="0.25">
      <c r="B32" s="95">
        <f t="shared" si="1"/>
        <v>12</v>
      </c>
      <c r="C32" s="96">
        <f t="shared" si="2"/>
        <v>3</v>
      </c>
      <c r="E32" s="92">
        <f t="shared" si="0"/>
        <v>93.931802244088544</v>
      </c>
      <c r="F32" s="98">
        <f t="shared" si="3"/>
        <v>9.3900547037384288E-3</v>
      </c>
      <c r="H32" s="92">
        <f t="shared" si="8"/>
        <v>49</v>
      </c>
      <c r="I32" s="92">
        <f t="shared" si="9"/>
        <v>0</v>
      </c>
      <c r="J32" s="92">
        <f t="shared" si="10"/>
        <v>0</v>
      </c>
      <c r="K32" s="92">
        <f t="shared" si="11"/>
        <v>0</v>
      </c>
      <c r="L32" s="92">
        <f t="shared" si="4"/>
        <v>0</v>
      </c>
      <c r="N32" s="92">
        <f t="shared" si="12"/>
        <v>44.931802244088544</v>
      </c>
      <c r="O32" s="92">
        <f t="shared" si="13"/>
        <v>0</v>
      </c>
      <c r="P32" s="92">
        <f t="shared" ref="P32:P80" si="14">IF(C32=3,MIN(($B$15*F32*$B$4),N31),0)</f>
        <v>0.93900547037384285</v>
      </c>
      <c r="Q32" s="98">
        <f t="shared" si="6"/>
        <v>1.8411871968114567E-2</v>
      </c>
      <c r="R32" s="98">
        <f t="shared" si="7"/>
        <v>0</v>
      </c>
      <c r="S32" s="98"/>
    </row>
    <row r="33" spans="2:19" x14ac:dyDescent="0.25">
      <c r="B33" s="95">
        <f t="shared" si="1"/>
        <v>13</v>
      </c>
      <c r="C33" s="96">
        <f t="shared" si="2"/>
        <v>3</v>
      </c>
      <c r="E33" s="92">
        <f t="shared" si="0"/>
        <v>92.966974123279414</v>
      </c>
      <c r="F33" s="98">
        <f t="shared" si="3"/>
        <v>9.6482812080913045E-3</v>
      </c>
      <c r="H33" s="92">
        <f t="shared" si="8"/>
        <v>49</v>
      </c>
      <c r="I33" s="92">
        <f t="shared" si="9"/>
        <v>0</v>
      </c>
      <c r="J33" s="92">
        <f t="shared" si="10"/>
        <v>0</v>
      </c>
      <c r="K33" s="92">
        <f t="shared" si="11"/>
        <v>0</v>
      </c>
      <c r="L33" s="92">
        <f t="shared" si="4"/>
        <v>0</v>
      </c>
      <c r="N33" s="92">
        <f t="shared" si="12"/>
        <v>43.966974123279414</v>
      </c>
      <c r="O33" s="92">
        <f t="shared" si="13"/>
        <v>0</v>
      </c>
      <c r="P33" s="92">
        <f t="shared" si="14"/>
        <v>0.9648281208091305</v>
      </c>
      <c r="Q33" s="98">
        <f t="shared" si="6"/>
        <v>1.8918198447237852E-2</v>
      </c>
      <c r="R33" s="98">
        <f t="shared" si="7"/>
        <v>0</v>
      </c>
      <c r="S33" s="98"/>
    </row>
    <row r="34" spans="2:19" x14ac:dyDescent="0.25">
      <c r="B34" s="95">
        <f t="shared" si="1"/>
        <v>14</v>
      </c>
      <c r="C34" s="96">
        <f t="shared" si="2"/>
        <v>3</v>
      </c>
      <c r="E34" s="92">
        <f>MAX(IF(B34&lt;=($B$6+$B$7),$B$4,IF(B34&gt;($B$7+$B$6),(E33*(1+$B$11))-$B$13,0)),0)</f>
        <v>91.975613229148038</v>
      </c>
      <c r="F34" s="98">
        <f t="shared" si="3"/>
        <v>9.9136089413137535E-3</v>
      </c>
      <c r="H34" s="92">
        <f t="shared" si="8"/>
        <v>49</v>
      </c>
      <c r="I34" s="92">
        <f t="shared" si="9"/>
        <v>0</v>
      </c>
      <c r="J34" s="92">
        <f t="shared" si="10"/>
        <v>0</v>
      </c>
      <c r="K34" s="92">
        <f t="shared" si="11"/>
        <v>0</v>
      </c>
      <c r="L34" s="92">
        <f t="shared" si="4"/>
        <v>0</v>
      </c>
      <c r="N34" s="92">
        <f t="shared" si="12"/>
        <v>42.975613229148038</v>
      </c>
      <c r="O34" s="92">
        <f t="shared" si="13"/>
        <v>0</v>
      </c>
      <c r="P34" s="92">
        <f t="shared" si="14"/>
        <v>0.9913608941313754</v>
      </c>
      <c r="Q34" s="98">
        <f t="shared" si="6"/>
        <v>1.9438448904536772E-2</v>
      </c>
      <c r="R34" s="98">
        <f t="shared" si="7"/>
        <v>0</v>
      </c>
      <c r="S34" s="98"/>
    </row>
    <row r="35" spans="2:19" x14ac:dyDescent="0.25">
      <c r="B35" s="95">
        <f t="shared" si="1"/>
        <v>15</v>
      </c>
      <c r="C35" s="96">
        <f t="shared" si="2"/>
        <v>3</v>
      </c>
      <c r="E35" s="92">
        <f t="shared" ref="E35:E80" si="15">MAX(IF(B35&lt;=($B$6+$B$7),$B$4,IF(B35&gt;($B$7+$B$6),(E34*(1+$B$11))-$B$13,0)),0)</f>
        <v>90.956989910428049</v>
      </c>
      <c r="F35" s="98">
        <f t="shared" si="3"/>
        <v>1.0186233187199889E-2</v>
      </c>
      <c r="H35" s="92">
        <f t="shared" si="8"/>
        <v>49</v>
      </c>
      <c r="I35" s="92">
        <f t="shared" si="9"/>
        <v>0</v>
      </c>
      <c r="J35" s="92">
        <f t="shared" si="10"/>
        <v>0</v>
      </c>
      <c r="K35" s="92">
        <f t="shared" si="11"/>
        <v>0</v>
      </c>
      <c r="L35" s="92">
        <f t="shared" si="4"/>
        <v>0</v>
      </c>
      <c r="N35" s="92">
        <f t="shared" si="12"/>
        <v>41.956989910428049</v>
      </c>
      <c r="O35" s="92">
        <f t="shared" si="13"/>
        <v>0</v>
      </c>
      <c r="P35" s="92">
        <f t="shared" si="14"/>
        <v>1.0186233187199889</v>
      </c>
      <c r="Q35" s="98">
        <f t="shared" si="6"/>
        <v>1.9973006249411548E-2</v>
      </c>
      <c r="R35" s="98">
        <f t="shared" si="7"/>
        <v>0</v>
      </c>
      <c r="S35" s="98"/>
    </row>
    <row r="36" spans="2:19" x14ac:dyDescent="0.25">
      <c r="B36" s="95">
        <f t="shared" si="1"/>
        <v>16</v>
      </c>
      <c r="C36" s="96">
        <f t="shared" si="2"/>
        <v>3</v>
      </c>
      <c r="E36" s="92">
        <f t="shared" si="15"/>
        <v>89.910354450443265</v>
      </c>
      <c r="F36" s="98">
        <f t="shared" si="3"/>
        <v>1.0466354599847847E-2</v>
      </c>
      <c r="H36" s="92">
        <f t="shared" si="8"/>
        <v>49</v>
      </c>
      <c r="I36" s="92">
        <f t="shared" si="9"/>
        <v>0</v>
      </c>
      <c r="J36" s="92">
        <f t="shared" si="10"/>
        <v>0</v>
      </c>
      <c r="K36" s="92">
        <f t="shared" si="11"/>
        <v>0</v>
      </c>
      <c r="L36" s="92">
        <f t="shared" si="4"/>
        <v>0</v>
      </c>
      <c r="N36" s="92">
        <f t="shared" si="12"/>
        <v>40.910354450443265</v>
      </c>
      <c r="O36" s="92">
        <f t="shared" si="13"/>
        <v>0</v>
      </c>
      <c r="P36" s="92">
        <f t="shared" si="14"/>
        <v>1.0466354599847847</v>
      </c>
      <c r="Q36" s="98">
        <f t="shared" si="6"/>
        <v>2.0522263921270288E-2</v>
      </c>
      <c r="R36" s="98">
        <f t="shared" si="7"/>
        <v>0</v>
      </c>
      <c r="S36" s="98"/>
    </row>
    <row r="37" spans="2:19" x14ac:dyDescent="0.25">
      <c r="B37" s="95">
        <f t="shared" si="1"/>
        <v>17</v>
      </c>
      <c r="C37" s="96">
        <f t="shared" si="2"/>
        <v>3</v>
      </c>
      <c r="E37" s="92">
        <f t="shared" si="15"/>
        <v>88.834936515308897</v>
      </c>
      <c r="F37" s="98">
        <f t="shared" si="3"/>
        <v>1.0754179351343681E-2</v>
      </c>
      <c r="H37" s="92">
        <f t="shared" si="8"/>
        <v>49</v>
      </c>
      <c r="I37" s="92">
        <f t="shared" si="9"/>
        <v>0</v>
      </c>
      <c r="J37" s="92">
        <f t="shared" si="10"/>
        <v>0</v>
      </c>
      <c r="K37" s="92">
        <f t="shared" si="11"/>
        <v>0</v>
      </c>
      <c r="L37" s="92">
        <f t="shared" si="4"/>
        <v>0</v>
      </c>
      <c r="N37" s="92">
        <f t="shared" si="12"/>
        <v>39.834936515308897</v>
      </c>
      <c r="O37" s="92">
        <f t="shared" si="13"/>
        <v>0</v>
      </c>
      <c r="P37" s="92">
        <f t="shared" si="14"/>
        <v>1.075417935134368</v>
      </c>
      <c r="Q37" s="98">
        <f t="shared" si="6"/>
        <v>2.1086626179105256E-2</v>
      </c>
      <c r="R37" s="98">
        <f t="shared" si="7"/>
        <v>0</v>
      </c>
      <c r="S37" s="98"/>
    </row>
    <row r="38" spans="2:19" x14ac:dyDescent="0.25">
      <c r="B38" s="95">
        <f t="shared" si="1"/>
        <v>18</v>
      </c>
      <c r="C38" s="96">
        <f t="shared" si="2"/>
        <v>3</v>
      </c>
      <c r="E38" s="92">
        <f t="shared" si="15"/>
        <v>87.729944586958325</v>
      </c>
      <c r="F38" s="98">
        <f t="shared" si="3"/>
        <v>1.1049919283505715E-2</v>
      </c>
      <c r="H38" s="92">
        <f t="shared" si="8"/>
        <v>49</v>
      </c>
      <c r="I38" s="92">
        <f t="shared" si="9"/>
        <v>0</v>
      </c>
      <c r="J38" s="92">
        <f t="shared" si="10"/>
        <v>0</v>
      </c>
      <c r="K38" s="92">
        <f t="shared" si="11"/>
        <v>0</v>
      </c>
      <c r="L38" s="92">
        <f t="shared" si="4"/>
        <v>0</v>
      </c>
      <c r="N38" s="92">
        <f t="shared" si="12"/>
        <v>38.729944586958325</v>
      </c>
      <c r="O38" s="92">
        <f t="shared" si="13"/>
        <v>0</v>
      </c>
      <c r="P38" s="92">
        <f t="shared" si="14"/>
        <v>1.1049919283505716</v>
      </c>
      <c r="Q38" s="98">
        <f t="shared" si="6"/>
        <v>2.1666508399030816E-2</v>
      </c>
      <c r="R38" s="98">
        <f t="shared" si="7"/>
        <v>0</v>
      </c>
      <c r="S38" s="98"/>
    </row>
    <row r="39" spans="2:19" x14ac:dyDescent="0.25">
      <c r="B39" s="95">
        <f t="shared" si="1"/>
        <v>19</v>
      </c>
      <c r="C39" s="96">
        <f t="shared" si="2"/>
        <v>3</v>
      </c>
      <c r="E39" s="92">
        <f t="shared" si="15"/>
        <v>86.594565380578118</v>
      </c>
      <c r="F39" s="98">
        <f t="shared" si="3"/>
        <v>1.1353792063802074E-2</v>
      </c>
      <c r="H39" s="92">
        <f t="shared" si="8"/>
        <v>49</v>
      </c>
      <c r="I39" s="92">
        <f t="shared" si="9"/>
        <v>0</v>
      </c>
      <c r="J39" s="92">
        <f t="shared" si="10"/>
        <v>0</v>
      </c>
      <c r="K39" s="92">
        <f t="shared" si="11"/>
        <v>0</v>
      </c>
      <c r="L39" s="92">
        <f t="shared" si="4"/>
        <v>0</v>
      </c>
      <c r="N39" s="92">
        <f t="shared" si="12"/>
        <v>37.594565380578118</v>
      </c>
      <c r="O39" s="92">
        <f t="shared" si="13"/>
        <v>0</v>
      </c>
      <c r="P39" s="92">
        <f t="shared" si="14"/>
        <v>1.1353792063802075</v>
      </c>
      <c r="Q39" s="98">
        <f t="shared" si="6"/>
        <v>2.226233738000407E-2</v>
      </c>
      <c r="R39" s="98">
        <f t="shared" si="7"/>
        <v>0</v>
      </c>
      <c r="S39" s="98"/>
    </row>
    <row r="40" spans="2:19" x14ac:dyDescent="0.25">
      <c r="B40" s="95">
        <f t="shared" si="1"/>
        <v>20</v>
      </c>
      <c r="C40" s="96">
        <f t="shared" si="2"/>
        <v>3</v>
      </c>
      <c r="E40" s="92">
        <f t="shared" si="15"/>
        <v>85.427963246022458</v>
      </c>
      <c r="F40" s="98">
        <f t="shared" si="3"/>
        <v>1.1666021345556601E-2</v>
      </c>
      <c r="H40" s="92">
        <f t="shared" si="8"/>
        <v>49</v>
      </c>
      <c r="I40" s="92">
        <f t="shared" si="9"/>
        <v>0</v>
      </c>
      <c r="J40" s="92">
        <f t="shared" si="10"/>
        <v>0</v>
      </c>
      <c r="K40" s="92">
        <f t="shared" si="11"/>
        <v>0</v>
      </c>
      <c r="L40" s="92">
        <f t="shared" si="4"/>
        <v>0</v>
      </c>
      <c r="N40" s="92">
        <f t="shared" si="12"/>
        <v>36.427963246022458</v>
      </c>
      <c r="O40" s="92">
        <f t="shared" si="13"/>
        <v>0</v>
      </c>
      <c r="P40" s="92">
        <f t="shared" si="14"/>
        <v>1.1666021345556601</v>
      </c>
      <c r="Q40" s="98">
        <f t="shared" si="6"/>
        <v>2.2874551657954118E-2</v>
      </c>
      <c r="R40" s="98">
        <f t="shared" si="7"/>
        <v>0</v>
      </c>
      <c r="S40" s="98"/>
    </row>
    <row r="41" spans="2:19" x14ac:dyDescent="0.25">
      <c r="B41" s="95">
        <f t="shared" si="1"/>
        <v>21</v>
      </c>
      <c r="C41" s="96">
        <f t="shared" si="2"/>
        <v>3</v>
      </c>
      <c r="E41" s="92">
        <f t="shared" si="15"/>
        <v>84.229279552766513</v>
      </c>
      <c r="F41" s="98">
        <f t="shared" si="3"/>
        <v>1.1986836932559442E-2</v>
      </c>
      <c r="H41" s="92">
        <f t="shared" si="8"/>
        <v>49</v>
      </c>
      <c r="I41" s="92">
        <f t="shared" si="9"/>
        <v>0</v>
      </c>
      <c r="J41" s="92">
        <f t="shared" si="10"/>
        <v>0</v>
      </c>
      <c r="K41" s="92">
        <f t="shared" si="11"/>
        <v>0</v>
      </c>
      <c r="L41" s="92">
        <f t="shared" si="4"/>
        <v>0</v>
      </c>
      <c r="N41" s="92">
        <f t="shared" si="12"/>
        <v>35.229279552766513</v>
      </c>
      <c r="O41" s="92">
        <f t="shared" si="13"/>
        <v>0</v>
      </c>
      <c r="P41" s="92">
        <f t="shared" si="14"/>
        <v>1.1986836932559441</v>
      </c>
      <c r="Q41" s="98">
        <f t="shared" si="6"/>
        <v>2.3503601828547924E-2</v>
      </c>
      <c r="R41" s="98">
        <f t="shared" si="7"/>
        <v>0</v>
      </c>
      <c r="S41" s="98"/>
    </row>
    <row r="42" spans="2:19" x14ac:dyDescent="0.25">
      <c r="B42" s="95">
        <f t="shared" si="1"/>
        <v>22</v>
      </c>
      <c r="C42" s="96">
        <f t="shared" si="2"/>
        <v>3</v>
      </c>
      <c r="E42" s="92">
        <f t="shared" si="15"/>
        <v>82.997632057946035</v>
      </c>
      <c r="F42" s="98">
        <f t="shared" si="3"/>
        <v>1.2316474948204785E-2</v>
      </c>
      <c r="H42" s="92">
        <f t="shared" si="8"/>
        <v>49</v>
      </c>
      <c r="I42" s="92">
        <f t="shared" si="9"/>
        <v>0</v>
      </c>
      <c r="J42" s="92">
        <f t="shared" si="10"/>
        <v>0</v>
      </c>
      <c r="K42" s="92">
        <f t="shared" si="11"/>
        <v>0</v>
      </c>
      <c r="L42" s="92">
        <f t="shared" si="4"/>
        <v>0</v>
      </c>
      <c r="N42" s="92">
        <f t="shared" si="12"/>
        <v>33.997632057946035</v>
      </c>
      <c r="O42" s="92">
        <f t="shared" si="13"/>
        <v>0</v>
      </c>
      <c r="P42" s="92">
        <f t="shared" si="14"/>
        <v>1.2316474948204785</v>
      </c>
      <c r="Q42" s="98">
        <f t="shared" si="6"/>
        <v>2.4149950878832913E-2</v>
      </c>
      <c r="R42" s="98">
        <f t="shared" si="7"/>
        <v>0</v>
      </c>
      <c r="S42" s="98"/>
    </row>
    <row r="43" spans="2:19" x14ac:dyDescent="0.25">
      <c r="B43" s="95">
        <f t="shared" si="1"/>
        <v>23</v>
      </c>
      <c r="C43" s="96">
        <f t="shared" si="2"/>
        <v>3</v>
      </c>
      <c r="E43" s="92">
        <f t="shared" si="15"/>
        <v>81.732114257017983</v>
      </c>
      <c r="F43" s="98">
        <f t="shared" si="3"/>
        <v>1.2655178009280519E-2</v>
      </c>
      <c r="H43" s="92">
        <f t="shared" si="8"/>
        <v>49</v>
      </c>
      <c r="I43" s="92">
        <f t="shared" si="9"/>
        <v>0</v>
      </c>
      <c r="J43" s="92">
        <f t="shared" si="10"/>
        <v>0</v>
      </c>
      <c r="K43" s="92">
        <f t="shared" si="11"/>
        <v>0</v>
      </c>
      <c r="L43" s="92">
        <f t="shared" si="4"/>
        <v>0</v>
      </c>
      <c r="N43" s="92">
        <f t="shared" si="12"/>
        <v>32.732114257017983</v>
      </c>
      <c r="O43" s="92">
        <f t="shared" si="13"/>
        <v>0</v>
      </c>
      <c r="P43" s="92">
        <f t="shared" si="14"/>
        <v>1.2655178009280519</v>
      </c>
      <c r="Q43" s="98">
        <f t="shared" si="6"/>
        <v>2.4814074528001016E-2</v>
      </c>
      <c r="R43" s="98">
        <f t="shared" si="7"/>
        <v>0</v>
      </c>
      <c r="S43" s="98"/>
    </row>
    <row r="44" spans="2:19" x14ac:dyDescent="0.25">
      <c r="B44" s="95">
        <f t="shared" si="1"/>
        <v>24</v>
      </c>
      <c r="C44" s="96">
        <f t="shared" si="2"/>
        <v>3</v>
      </c>
      <c r="E44" s="92">
        <f t="shared" si="15"/>
        <v>80.431794716564411</v>
      </c>
      <c r="F44" s="98">
        <f t="shared" si="3"/>
        <v>1.3003195404535716E-2</v>
      </c>
      <c r="H44" s="92">
        <f t="shared" si="8"/>
        <v>49</v>
      </c>
      <c r="I44" s="92">
        <f t="shared" si="9"/>
        <v>0</v>
      </c>
      <c r="J44" s="92">
        <f t="shared" si="10"/>
        <v>0</v>
      </c>
      <c r="K44" s="92">
        <f t="shared" si="11"/>
        <v>0</v>
      </c>
      <c r="L44" s="92">
        <f t="shared" si="4"/>
        <v>0</v>
      </c>
      <c r="N44" s="92">
        <f t="shared" si="12"/>
        <v>31.431794716564411</v>
      </c>
      <c r="O44" s="92">
        <f t="shared" si="13"/>
        <v>0</v>
      </c>
      <c r="P44" s="92">
        <f t="shared" si="14"/>
        <v>1.3003195404535717</v>
      </c>
      <c r="Q44" s="98">
        <f t="shared" si="6"/>
        <v>2.5496461577521012E-2</v>
      </c>
      <c r="R44" s="98">
        <f t="shared" si="7"/>
        <v>0</v>
      </c>
      <c r="S44" s="98"/>
    </row>
    <row r="45" spans="2:19" x14ac:dyDescent="0.25">
      <c r="B45" s="95">
        <f t="shared" si="1"/>
        <v>25</v>
      </c>
      <c r="C45" s="96">
        <f t="shared" si="2"/>
        <v>3</v>
      </c>
      <c r="E45" s="92">
        <f t="shared" si="15"/>
        <v>79.095716388748372</v>
      </c>
      <c r="F45" s="98">
        <f t="shared" si="3"/>
        <v>1.3360783278160397E-2</v>
      </c>
      <c r="H45" s="92">
        <f t="shared" si="8"/>
        <v>49</v>
      </c>
      <c r="I45" s="92">
        <f t="shared" si="9"/>
        <v>0</v>
      </c>
      <c r="J45" s="92">
        <f t="shared" si="10"/>
        <v>0</v>
      </c>
      <c r="K45" s="92">
        <f t="shared" si="11"/>
        <v>0</v>
      </c>
      <c r="L45" s="92">
        <f t="shared" si="4"/>
        <v>0</v>
      </c>
      <c r="N45" s="92">
        <f t="shared" si="12"/>
        <v>30.095716388748372</v>
      </c>
      <c r="O45" s="92">
        <f t="shared" si="13"/>
        <v>0</v>
      </c>
      <c r="P45" s="92">
        <f t="shared" si="14"/>
        <v>1.3360783278160397</v>
      </c>
      <c r="Q45" s="98">
        <f t="shared" si="6"/>
        <v>2.6197614270902739E-2</v>
      </c>
      <c r="R45" s="98">
        <f t="shared" si="7"/>
        <v>0</v>
      </c>
      <c r="S45" s="98"/>
    </row>
    <row r="46" spans="2:19" x14ac:dyDescent="0.25">
      <c r="B46" s="95">
        <f t="shared" si="1"/>
        <v>26</v>
      </c>
      <c r="C46" s="96">
        <f t="shared" si="2"/>
        <v>3</v>
      </c>
      <c r="E46" s="92">
        <f t="shared" si="15"/>
        <v>77.722895906917387</v>
      </c>
      <c r="F46" s="98">
        <f t="shared" si="3"/>
        <v>1.3728204818309848E-2</v>
      </c>
      <c r="H46" s="92">
        <f t="shared" si="8"/>
        <v>49</v>
      </c>
      <c r="I46" s="92">
        <f t="shared" si="9"/>
        <v>0</v>
      </c>
      <c r="J46" s="92">
        <f t="shared" si="10"/>
        <v>0</v>
      </c>
      <c r="K46" s="92">
        <f t="shared" si="11"/>
        <v>0</v>
      </c>
      <c r="L46" s="92">
        <f t="shared" si="4"/>
        <v>0</v>
      </c>
      <c r="N46" s="92">
        <f t="shared" si="12"/>
        <v>28.722895906917387</v>
      </c>
      <c r="O46" s="92">
        <f t="shared" si="13"/>
        <v>0</v>
      </c>
      <c r="P46" s="92">
        <f t="shared" si="14"/>
        <v>1.3728204818309848</v>
      </c>
      <c r="Q46" s="98">
        <f t="shared" si="6"/>
        <v>2.6918048663352644E-2</v>
      </c>
      <c r="R46" s="98">
        <f t="shared" si="7"/>
        <v>0</v>
      </c>
      <c r="S46" s="98"/>
    </row>
    <row r="47" spans="2:19" x14ac:dyDescent="0.25">
      <c r="B47" s="95">
        <f t="shared" si="1"/>
        <v>27</v>
      </c>
      <c r="C47" s="96">
        <f t="shared" si="2"/>
        <v>3</v>
      </c>
      <c r="E47" s="92">
        <f t="shared" si="15"/>
        <v>76.312322861836051</v>
      </c>
      <c r="F47" s="98">
        <f t="shared" si="3"/>
        <v>1.4105730450813354E-2</v>
      </c>
      <c r="H47" s="92">
        <f t="shared" si="8"/>
        <v>49</v>
      </c>
      <c r="I47" s="92">
        <f t="shared" si="9"/>
        <v>0</v>
      </c>
      <c r="J47" s="92">
        <f t="shared" si="10"/>
        <v>0</v>
      </c>
      <c r="K47" s="92">
        <f t="shared" si="11"/>
        <v>0</v>
      </c>
      <c r="L47" s="92">
        <f t="shared" si="4"/>
        <v>0</v>
      </c>
      <c r="N47" s="92">
        <f t="shared" si="12"/>
        <v>27.312322861836051</v>
      </c>
      <c r="O47" s="92">
        <f t="shared" si="13"/>
        <v>0</v>
      </c>
      <c r="P47" s="92">
        <f t="shared" si="14"/>
        <v>1.4105730450813354</v>
      </c>
      <c r="Q47" s="98">
        <f t="shared" si="6"/>
        <v>2.765829500159481E-2</v>
      </c>
      <c r="R47" s="98">
        <f t="shared" si="7"/>
        <v>0</v>
      </c>
      <c r="S47" s="98"/>
    </row>
    <row r="48" spans="2:19" x14ac:dyDescent="0.25">
      <c r="B48" s="95">
        <f t="shared" si="1"/>
        <v>28</v>
      </c>
      <c r="C48" s="96">
        <f t="shared" si="2"/>
        <v>3</v>
      </c>
      <c r="E48" s="92">
        <f t="shared" si="15"/>
        <v>74.86295905801498</v>
      </c>
      <c r="F48" s="98">
        <f t="shared" si="3"/>
        <v>1.4493638038210719E-2</v>
      </c>
      <c r="H48" s="92">
        <f t="shared" si="8"/>
        <v>49</v>
      </c>
      <c r="I48" s="92">
        <f t="shared" si="9"/>
        <v>0</v>
      </c>
      <c r="J48" s="92">
        <f t="shared" si="10"/>
        <v>0</v>
      </c>
      <c r="K48" s="92">
        <f t="shared" si="11"/>
        <v>0</v>
      </c>
      <c r="L48" s="92">
        <f t="shared" si="4"/>
        <v>0</v>
      </c>
      <c r="N48" s="92">
        <f t="shared" si="12"/>
        <v>25.86295905801498</v>
      </c>
      <c r="O48" s="92">
        <f t="shared" si="13"/>
        <v>0</v>
      </c>
      <c r="P48" s="92">
        <f t="shared" si="14"/>
        <v>1.4493638038210719</v>
      </c>
      <c r="Q48" s="98">
        <f t="shared" si="6"/>
        <v>2.8418898114138665E-2</v>
      </c>
      <c r="R48" s="98">
        <f t="shared" si="7"/>
        <v>0</v>
      </c>
      <c r="S48" s="98"/>
    </row>
    <row r="49" spans="2:19" x14ac:dyDescent="0.25">
      <c r="B49" s="95">
        <f t="shared" si="1"/>
        <v>29</v>
      </c>
      <c r="C49" s="96">
        <f t="shared" si="2"/>
        <v>3</v>
      </c>
      <c r="E49" s="92">
        <f t="shared" si="15"/>
        <v>73.373737749588827</v>
      </c>
      <c r="F49" s="98">
        <f t="shared" si="3"/>
        <v>1.4892213084261528E-2</v>
      </c>
      <c r="H49" s="92">
        <f t="shared" si="8"/>
        <v>49</v>
      </c>
      <c r="I49" s="92">
        <f t="shared" si="9"/>
        <v>0</v>
      </c>
      <c r="J49" s="92">
        <f t="shared" si="10"/>
        <v>0</v>
      </c>
      <c r="K49" s="92">
        <f t="shared" si="11"/>
        <v>0</v>
      </c>
      <c r="L49" s="92">
        <f t="shared" si="4"/>
        <v>0</v>
      </c>
      <c r="N49" s="92">
        <f t="shared" si="12"/>
        <v>24.373737749588827</v>
      </c>
      <c r="O49" s="92">
        <f t="shared" si="13"/>
        <v>0</v>
      </c>
      <c r="P49" s="92">
        <f t="shared" si="14"/>
        <v>1.4892213084261527</v>
      </c>
      <c r="Q49" s="98">
        <f t="shared" si="6"/>
        <v>2.9200417812277505E-2</v>
      </c>
      <c r="R49" s="98">
        <f t="shared" si="7"/>
        <v>0</v>
      </c>
      <c r="S49" s="98"/>
    </row>
    <row r="50" spans="2:19" x14ac:dyDescent="0.25">
      <c r="B50" s="95">
        <f t="shared" si="1"/>
        <v>30</v>
      </c>
      <c r="C50" s="96">
        <f t="shared" si="2"/>
        <v>3</v>
      </c>
      <c r="E50" s="92">
        <f t="shared" si="15"/>
        <v>71.843562855180963</v>
      </c>
      <c r="F50" s="98">
        <f t="shared" si="3"/>
        <v>1.5301748944078639E-2</v>
      </c>
      <c r="H50" s="92">
        <f t="shared" si="8"/>
        <v>49</v>
      </c>
      <c r="I50" s="92">
        <f t="shared" si="9"/>
        <v>0</v>
      </c>
      <c r="J50" s="92">
        <f t="shared" si="10"/>
        <v>0</v>
      </c>
      <c r="K50" s="92">
        <f t="shared" si="11"/>
        <v>0</v>
      </c>
      <c r="L50" s="92">
        <f t="shared" si="4"/>
        <v>0</v>
      </c>
      <c r="N50" s="92">
        <f t="shared" si="12"/>
        <v>22.843562855180963</v>
      </c>
      <c r="O50" s="92">
        <f t="shared" si="13"/>
        <v>0</v>
      </c>
      <c r="P50" s="92">
        <f t="shared" si="14"/>
        <v>1.5301748944078639</v>
      </c>
      <c r="Q50" s="98">
        <f t="shared" si="6"/>
        <v>3.000342930211498E-2</v>
      </c>
      <c r="R50" s="98">
        <f t="shared" si="7"/>
        <v>0</v>
      </c>
      <c r="S50" s="98"/>
    </row>
    <row r="51" spans="2:19" x14ac:dyDescent="0.25">
      <c r="B51" s="95">
        <f t="shared" si="1"/>
        <v>31</v>
      </c>
      <c r="C51" s="96">
        <f t="shared" si="2"/>
        <v>3</v>
      </c>
      <c r="E51" s="92">
        <f t="shared" si="15"/>
        <v>70.271308151176882</v>
      </c>
      <c r="F51" s="98">
        <f t="shared" si="3"/>
        <v>1.5722547040040807E-2</v>
      </c>
      <c r="H51" s="92">
        <f t="shared" si="8"/>
        <v>49</v>
      </c>
      <c r="I51" s="92">
        <f t="shared" si="9"/>
        <v>0</v>
      </c>
      <c r="J51" s="92">
        <f t="shared" si="10"/>
        <v>0</v>
      </c>
      <c r="K51" s="92">
        <f t="shared" si="11"/>
        <v>0</v>
      </c>
      <c r="L51" s="92">
        <f t="shared" si="4"/>
        <v>0</v>
      </c>
      <c r="N51" s="92">
        <f t="shared" si="12"/>
        <v>21.271308151176882</v>
      </c>
      <c r="O51" s="92">
        <f t="shared" si="13"/>
        <v>0</v>
      </c>
      <c r="P51" s="92">
        <f t="shared" si="14"/>
        <v>1.5722547040040808</v>
      </c>
      <c r="Q51" s="98">
        <f t="shared" si="6"/>
        <v>3.0828523607923153E-2</v>
      </c>
      <c r="R51" s="98">
        <f t="shared" si="7"/>
        <v>0</v>
      </c>
      <c r="S51" s="98"/>
    </row>
    <row r="52" spans="2:19" x14ac:dyDescent="0.25">
      <c r="B52" s="95">
        <f t="shared" si="1"/>
        <v>32</v>
      </c>
      <c r="C52" s="96">
        <f t="shared" si="2"/>
        <v>3</v>
      </c>
      <c r="E52" s="92">
        <f t="shared" si="15"/>
        <v>68.655816442812679</v>
      </c>
      <c r="F52" s="98">
        <f t="shared" si="3"/>
        <v>1.6154917083642032E-2</v>
      </c>
      <c r="H52" s="92">
        <f t="shared" si="8"/>
        <v>49</v>
      </c>
      <c r="I52" s="92">
        <f t="shared" si="9"/>
        <v>0</v>
      </c>
      <c r="J52" s="92">
        <f t="shared" si="10"/>
        <v>0</v>
      </c>
      <c r="K52" s="92">
        <f t="shared" si="11"/>
        <v>0</v>
      </c>
      <c r="L52" s="92">
        <f t="shared" si="4"/>
        <v>0</v>
      </c>
      <c r="N52" s="92">
        <f t="shared" si="12"/>
        <v>19.655816442812679</v>
      </c>
      <c r="O52" s="92">
        <f t="shared" si="13"/>
        <v>0</v>
      </c>
      <c r="P52" s="92">
        <f t="shared" si="14"/>
        <v>1.6154917083642033</v>
      </c>
      <c r="Q52" s="98">
        <f t="shared" si="6"/>
        <v>3.1676308007141239E-2</v>
      </c>
      <c r="R52" s="98">
        <f t="shared" si="7"/>
        <v>0</v>
      </c>
      <c r="S52" s="98"/>
    </row>
    <row r="53" spans="2:19" x14ac:dyDescent="0.25">
      <c r="B53" s="95">
        <f t="shared" si="1"/>
        <v>33</v>
      </c>
      <c r="C53" s="96">
        <f t="shared" si="2"/>
        <v>3</v>
      </c>
      <c r="E53" s="92">
        <f t="shared" si="15"/>
        <v>66.99589871246846</v>
      </c>
      <c r="F53" s="98">
        <f t="shared" si="3"/>
        <v>1.6599177303442191E-2</v>
      </c>
      <c r="H53" s="92">
        <f t="shared" si="8"/>
        <v>49</v>
      </c>
      <c r="I53" s="92">
        <f t="shared" si="9"/>
        <v>0</v>
      </c>
      <c r="J53" s="92">
        <f t="shared" si="10"/>
        <v>0</v>
      </c>
      <c r="K53" s="92">
        <f t="shared" si="11"/>
        <v>0</v>
      </c>
      <c r="L53" s="92">
        <f t="shared" si="4"/>
        <v>0</v>
      </c>
      <c r="N53" s="92">
        <f t="shared" si="12"/>
        <v>17.99589871246846</v>
      </c>
      <c r="O53" s="92">
        <f t="shared" si="13"/>
        <v>0</v>
      </c>
      <c r="P53" s="92">
        <f t="shared" si="14"/>
        <v>1.6599177303442192</v>
      </c>
      <c r="Q53" s="98">
        <f t="shared" si="6"/>
        <v>3.2547406477337629E-2</v>
      </c>
      <c r="R53" s="98">
        <f t="shared" si="7"/>
        <v>0</v>
      </c>
      <c r="S53" s="98"/>
    </row>
    <row r="54" spans="2:19" x14ac:dyDescent="0.25">
      <c r="B54" s="95">
        <f t="shared" si="1"/>
        <v>34</v>
      </c>
      <c r="C54" s="96">
        <f t="shared" si="2"/>
        <v>3</v>
      </c>
      <c r="E54" s="92">
        <f t="shared" si="15"/>
        <v>65.290333244539781</v>
      </c>
      <c r="F54" s="98">
        <f t="shared" si="3"/>
        <v>1.705565467928679E-2</v>
      </c>
      <c r="H54" s="92">
        <f t="shared" si="8"/>
        <v>49</v>
      </c>
      <c r="I54" s="92">
        <f t="shared" si="9"/>
        <v>0</v>
      </c>
      <c r="J54" s="92">
        <f t="shared" si="10"/>
        <v>0</v>
      </c>
      <c r="K54" s="92">
        <f t="shared" si="11"/>
        <v>0</v>
      </c>
      <c r="L54" s="92">
        <f t="shared" si="4"/>
        <v>0</v>
      </c>
      <c r="N54" s="92">
        <f t="shared" si="12"/>
        <v>16.290333244539781</v>
      </c>
      <c r="O54" s="92">
        <f t="shared" si="13"/>
        <v>0</v>
      </c>
      <c r="P54" s="92">
        <f t="shared" si="14"/>
        <v>1.7055654679286789</v>
      </c>
      <c r="Q54" s="98">
        <f t="shared" si="6"/>
        <v>3.3442460155464294E-2</v>
      </c>
      <c r="R54" s="98">
        <f t="shared" si="7"/>
        <v>0</v>
      </c>
      <c r="S54" s="98"/>
    </row>
    <row r="55" spans="2:19" x14ac:dyDescent="0.25">
      <c r="B55" s="95">
        <f t="shared" si="1"/>
        <v>35</v>
      </c>
      <c r="C55" s="96">
        <f t="shared" si="2"/>
        <v>3</v>
      </c>
      <c r="E55" s="92">
        <f t="shared" si="15"/>
        <v>63.537864726243065</v>
      </c>
      <c r="F55" s="98">
        <f t="shared" si="3"/>
        <v>1.752468518296716E-2</v>
      </c>
      <c r="H55" s="92">
        <f t="shared" si="8"/>
        <v>49</v>
      </c>
      <c r="I55" s="92">
        <f t="shared" si="9"/>
        <v>0</v>
      </c>
      <c r="J55" s="92">
        <f t="shared" si="10"/>
        <v>0</v>
      </c>
      <c r="K55" s="92">
        <f t="shared" si="11"/>
        <v>0</v>
      </c>
      <c r="L55" s="92">
        <f t="shared" si="4"/>
        <v>0</v>
      </c>
      <c r="N55" s="92">
        <f t="shared" si="12"/>
        <v>14.537864726243065</v>
      </c>
      <c r="O55" s="92">
        <f t="shared" si="13"/>
        <v>0</v>
      </c>
      <c r="P55" s="92">
        <f t="shared" si="14"/>
        <v>1.7524685182967161</v>
      </c>
      <c r="Q55" s="98">
        <f t="shared" si="6"/>
        <v>3.4362127809739532E-2</v>
      </c>
      <c r="R55" s="98">
        <f t="shared" si="7"/>
        <v>0</v>
      </c>
      <c r="S55" s="98"/>
    </row>
    <row r="56" spans="2:19" x14ac:dyDescent="0.25">
      <c r="B56" s="95">
        <f t="shared" si="1"/>
        <v>36</v>
      </c>
      <c r="C56" s="96">
        <f t="shared" si="2"/>
        <v>3</v>
      </c>
      <c r="E56" s="92">
        <f t="shared" si="15"/>
        <v>61.737203323693187</v>
      </c>
      <c r="F56" s="98">
        <f t="shared" si="3"/>
        <v>1.8006614025498777E-2</v>
      </c>
      <c r="H56" s="92">
        <f t="shared" si="8"/>
        <v>49</v>
      </c>
      <c r="I56" s="92">
        <f t="shared" si="9"/>
        <v>0</v>
      </c>
      <c r="J56" s="92">
        <f t="shared" si="10"/>
        <v>0</v>
      </c>
      <c r="K56" s="92">
        <f t="shared" si="11"/>
        <v>0</v>
      </c>
      <c r="L56" s="92">
        <f t="shared" si="4"/>
        <v>0</v>
      </c>
      <c r="N56" s="92">
        <f t="shared" si="12"/>
        <v>12.737203323693187</v>
      </c>
      <c r="O56" s="92">
        <f t="shared" si="13"/>
        <v>0</v>
      </c>
      <c r="P56" s="92">
        <f t="shared" si="14"/>
        <v>1.8006614025498777</v>
      </c>
      <c r="Q56" s="98">
        <f t="shared" si="6"/>
        <v>3.5307086324507408E-2</v>
      </c>
      <c r="R56" s="98">
        <f t="shared" si="7"/>
        <v>0</v>
      </c>
      <c r="S56" s="98"/>
    </row>
    <row r="57" spans="2:19" x14ac:dyDescent="0.25">
      <c r="B57" s="95">
        <f t="shared" si="1"/>
        <v>37</v>
      </c>
      <c r="C57" s="96">
        <f t="shared" si="2"/>
        <v>3</v>
      </c>
      <c r="E57" s="92">
        <f t="shared" si="15"/>
        <v>59.887023732573191</v>
      </c>
      <c r="F57" s="98">
        <f t="shared" si="3"/>
        <v>1.8501795911199964E-2</v>
      </c>
      <c r="H57" s="92">
        <f t="shared" si="8"/>
        <v>49</v>
      </c>
      <c r="I57" s="92">
        <f t="shared" si="9"/>
        <v>0</v>
      </c>
      <c r="J57" s="92">
        <f t="shared" si="10"/>
        <v>0</v>
      </c>
      <c r="K57" s="92">
        <f t="shared" si="11"/>
        <v>0</v>
      </c>
      <c r="L57" s="92">
        <f t="shared" si="4"/>
        <v>0</v>
      </c>
      <c r="N57" s="92">
        <f t="shared" si="12"/>
        <v>10.887023732573191</v>
      </c>
      <c r="O57" s="92">
        <f t="shared" si="13"/>
        <v>0</v>
      </c>
      <c r="P57" s="92">
        <f t="shared" si="14"/>
        <v>1.8501795911199963</v>
      </c>
      <c r="Q57" s="98">
        <f t="shared" si="6"/>
        <v>3.6278031198431301E-2</v>
      </c>
      <c r="R57" s="98">
        <f t="shared" si="7"/>
        <v>0</v>
      </c>
      <c r="S57" s="98"/>
    </row>
    <row r="58" spans="2:19" x14ac:dyDescent="0.25">
      <c r="B58" s="95">
        <f t="shared" si="1"/>
        <v>38</v>
      </c>
      <c r="C58" s="96">
        <f t="shared" si="2"/>
        <v>3</v>
      </c>
      <c r="E58" s="92">
        <f t="shared" si="15"/>
        <v>57.985964202697396</v>
      </c>
      <c r="F58" s="98">
        <f t="shared" si="3"/>
        <v>1.9010595298757947E-2</v>
      </c>
      <c r="H58" s="92">
        <f t="shared" si="8"/>
        <v>49</v>
      </c>
      <c r="I58" s="92">
        <f t="shared" si="9"/>
        <v>0</v>
      </c>
      <c r="J58" s="92">
        <f t="shared" si="10"/>
        <v>0</v>
      </c>
      <c r="K58" s="92">
        <f t="shared" si="11"/>
        <v>0</v>
      </c>
      <c r="L58" s="92">
        <f t="shared" si="4"/>
        <v>0</v>
      </c>
      <c r="N58" s="92">
        <f t="shared" si="12"/>
        <v>8.9859642026973958</v>
      </c>
      <c r="O58" s="92">
        <f t="shared" si="13"/>
        <v>0</v>
      </c>
      <c r="P58" s="92">
        <f t="shared" si="14"/>
        <v>1.9010595298757946</v>
      </c>
      <c r="Q58" s="98">
        <f t="shared" si="6"/>
        <v>3.727567705638813E-2</v>
      </c>
      <c r="R58" s="98">
        <f t="shared" si="7"/>
        <v>0</v>
      </c>
      <c r="S58" s="98"/>
    </row>
    <row r="59" spans="2:19" x14ac:dyDescent="0.25">
      <c r="B59" s="95">
        <f t="shared" si="1"/>
        <v>39</v>
      </c>
      <c r="C59" s="96">
        <f t="shared" si="2"/>
        <v>3</v>
      </c>
      <c r="E59" s="92">
        <f t="shared" si="15"/>
        <v>56.032625535750014</v>
      </c>
      <c r="F59" s="98">
        <f t="shared" si="3"/>
        <v>1.9533386669473813E-2</v>
      </c>
      <c r="H59" s="92">
        <f t="shared" si="8"/>
        <v>49</v>
      </c>
      <c r="I59" s="92">
        <f t="shared" si="9"/>
        <v>0</v>
      </c>
      <c r="J59" s="92">
        <f t="shared" si="10"/>
        <v>0</v>
      </c>
      <c r="K59" s="92">
        <f t="shared" si="11"/>
        <v>0</v>
      </c>
      <c r="L59" s="92">
        <f t="shared" si="4"/>
        <v>0</v>
      </c>
      <c r="N59" s="92">
        <f t="shared" si="12"/>
        <v>7.0326255357500145</v>
      </c>
      <c r="O59" s="92">
        <f t="shared" si="13"/>
        <v>0</v>
      </c>
      <c r="P59" s="92">
        <f t="shared" si="14"/>
        <v>1.9533386669473813</v>
      </c>
      <c r="Q59" s="98">
        <f t="shared" si="6"/>
        <v>3.8300758175438848E-2</v>
      </c>
      <c r="R59" s="98">
        <f t="shared" si="7"/>
        <v>0</v>
      </c>
      <c r="S59" s="98"/>
    </row>
    <row r="60" spans="2:19" x14ac:dyDescent="0.25">
      <c r="B60" s="95">
        <f t="shared" si="1"/>
        <v>40</v>
      </c>
      <c r="C60" s="96">
        <f t="shared" si="2"/>
        <v>3</v>
      </c>
      <c r="E60" s="92">
        <f t="shared" si="15"/>
        <v>54.025570055461586</v>
      </c>
      <c r="F60" s="98">
        <f t="shared" si="3"/>
        <v>2.0070554802884288E-2</v>
      </c>
      <c r="H60" s="92">
        <f t="shared" si="8"/>
        <v>49</v>
      </c>
      <c r="I60" s="92">
        <f t="shared" si="9"/>
        <v>0</v>
      </c>
      <c r="J60" s="92">
        <f t="shared" si="10"/>
        <v>0</v>
      </c>
      <c r="K60" s="92">
        <f t="shared" si="11"/>
        <v>0</v>
      </c>
      <c r="L60" s="92">
        <f t="shared" si="4"/>
        <v>0</v>
      </c>
      <c r="N60" s="92">
        <f t="shared" si="12"/>
        <v>5.0255700554615856</v>
      </c>
      <c r="O60" s="92">
        <f t="shared" si="13"/>
        <v>0</v>
      </c>
      <c r="P60" s="92">
        <f t="shared" si="14"/>
        <v>2.0070554802884288</v>
      </c>
      <c r="Q60" s="98">
        <f t="shared" si="6"/>
        <v>3.9354029025263311E-2</v>
      </c>
      <c r="R60" s="98">
        <f t="shared" si="7"/>
        <v>0</v>
      </c>
      <c r="S60" s="98"/>
    </row>
    <row r="61" spans="2:19" x14ac:dyDescent="0.25">
      <c r="B61" s="95">
        <f t="shared" si="1"/>
        <v>41</v>
      </c>
      <c r="C61" s="96">
        <f t="shared" si="2"/>
        <v>3</v>
      </c>
      <c r="E61" s="92">
        <f t="shared" si="15"/>
        <v>51.963320549465223</v>
      </c>
      <c r="F61" s="98">
        <f t="shared" si="3"/>
        <v>2.0622495059963625E-2</v>
      </c>
      <c r="H61" s="92">
        <f t="shared" si="8"/>
        <v>49</v>
      </c>
      <c r="I61" s="92">
        <f t="shared" si="9"/>
        <v>0</v>
      </c>
      <c r="J61" s="92">
        <f t="shared" si="10"/>
        <v>0</v>
      </c>
      <c r="K61" s="92">
        <f t="shared" si="11"/>
        <v>0</v>
      </c>
      <c r="L61" s="92">
        <f t="shared" si="4"/>
        <v>0</v>
      </c>
      <c r="N61" s="92">
        <f t="shared" si="12"/>
        <v>2.9633205494652231</v>
      </c>
      <c r="O61" s="92">
        <f t="shared" si="13"/>
        <v>0</v>
      </c>
      <c r="P61" s="92">
        <f t="shared" si="14"/>
        <v>2.0622495059963626</v>
      </c>
      <c r="Q61" s="98">
        <f t="shared" si="6"/>
        <v>4.0436264823458093E-2</v>
      </c>
      <c r="R61" s="98">
        <f t="shared" si="7"/>
        <v>0</v>
      </c>
      <c r="S61" s="98"/>
    </row>
    <row r="62" spans="2:19" x14ac:dyDescent="0.25">
      <c r="B62" s="95">
        <f t="shared" si="1"/>
        <v>42</v>
      </c>
      <c r="C62" s="96">
        <f t="shared" si="2"/>
        <v>3</v>
      </c>
      <c r="E62" s="92">
        <f t="shared" si="15"/>
        <v>49.844359182053957</v>
      </c>
      <c r="F62" s="98">
        <f t="shared" si="3"/>
        <v>2.1189613674112664E-2</v>
      </c>
      <c r="H62" s="92">
        <f t="shared" si="8"/>
        <v>49</v>
      </c>
      <c r="I62" s="92">
        <f t="shared" si="9"/>
        <v>0</v>
      </c>
      <c r="J62" s="92">
        <f t="shared" si="10"/>
        <v>0</v>
      </c>
      <c r="K62" s="92">
        <f t="shared" si="11"/>
        <v>0</v>
      </c>
      <c r="L62" s="92">
        <f t="shared" si="4"/>
        <v>0</v>
      </c>
      <c r="N62" s="92">
        <f t="shared" si="12"/>
        <v>0.84435918205395666</v>
      </c>
      <c r="O62" s="92">
        <f t="shared" si="13"/>
        <v>0</v>
      </c>
      <c r="P62" s="92">
        <f t="shared" si="14"/>
        <v>2.1189613674112664</v>
      </c>
      <c r="Q62" s="98">
        <f t="shared" si="6"/>
        <v>4.1548262106103261E-2</v>
      </c>
      <c r="R62" s="98">
        <f t="shared" si="7"/>
        <v>0</v>
      </c>
      <c r="S62" s="98"/>
    </row>
    <row r="63" spans="2:19" x14ac:dyDescent="0.25">
      <c r="B63" s="95">
        <f t="shared" si="1"/>
        <v>43</v>
      </c>
      <c r="C63" s="96">
        <f t="shared" si="2"/>
        <v>3</v>
      </c>
      <c r="E63" s="92">
        <f t="shared" si="15"/>
        <v>47.667126377038883</v>
      </c>
      <c r="F63" s="98">
        <f t="shared" si="3"/>
        <v>2.1772328050150735E-2</v>
      </c>
      <c r="H63" s="92">
        <f t="shared" si="8"/>
        <v>47.667126377038883</v>
      </c>
      <c r="I63" s="92">
        <f t="shared" si="9"/>
        <v>0</v>
      </c>
      <c r="J63" s="92">
        <f t="shared" si="10"/>
        <v>1.3328736229611167</v>
      </c>
      <c r="K63" s="92">
        <f t="shared" si="11"/>
        <v>0</v>
      </c>
      <c r="L63" s="92">
        <f t="shared" si="4"/>
        <v>0</v>
      </c>
      <c r="N63" s="92">
        <f t="shared" si="12"/>
        <v>0</v>
      </c>
      <c r="O63" s="92">
        <f t="shared" si="13"/>
        <v>0</v>
      </c>
      <c r="P63" s="92">
        <f t="shared" si="14"/>
        <v>0.84435918205395666</v>
      </c>
      <c r="Q63" s="98">
        <f t="shared" si="6"/>
        <v>1.6556062393214836E-2</v>
      </c>
      <c r="R63" s="98">
        <f t="shared" si="7"/>
        <v>2.7201502509410544E-2</v>
      </c>
      <c r="S63" s="98"/>
    </row>
    <row r="64" spans="2:19" x14ac:dyDescent="0.25">
      <c r="B64" s="95">
        <f t="shared" si="1"/>
        <v>44</v>
      </c>
      <c r="C64" s="96">
        <f t="shared" si="2"/>
        <v>3</v>
      </c>
      <c r="E64" s="92">
        <f t="shared" si="15"/>
        <v>45.430019669885894</v>
      </c>
      <c r="F64" s="98">
        <f t="shared" si="3"/>
        <v>2.2371067071529895E-2</v>
      </c>
      <c r="H64" s="92">
        <f t="shared" si="8"/>
        <v>45.430019669885894</v>
      </c>
      <c r="I64" s="92">
        <f t="shared" si="9"/>
        <v>0</v>
      </c>
      <c r="J64" s="92">
        <f t="shared" si="10"/>
        <v>2.2371067071529893</v>
      </c>
      <c r="K64" s="92">
        <f t="shared" si="11"/>
        <v>0</v>
      </c>
      <c r="L64" s="92">
        <f t="shared" si="4"/>
        <v>0</v>
      </c>
      <c r="N64" s="92">
        <f t="shared" si="12"/>
        <v>0</v>
      </c>
      <c r="O64" s="92">
        <f t="shared" si="13"/>
        <v>0</v>
      </c>
      <c r="P64" s="92">
        <f t="shared" si="14"/>
        <v>0</v>
      </c>
      <c r="Q64" s="98">
        <f t="shared" si="6"/>
        <v>0</v>
      </c>
      <c r="R64" s="98">
        <f t="shared" si="7"/>
        <v>4.565523892148958E-2</v>
      </c>
      <c r="S64" s="98"/>
    </row>
    <row r="65" spans="2:19" x14ac:dyDescent="0.25">
      <c r="B65" s="95">
        <f t="shared" si="1"/>
        <v>45</v>
      </c>
      <c r="C65" s="96">
        <f t="shared" si="2"/>
        <v>3</v>
      </c>
      <c r="E65" s="92">
        <f t="shared" si="15"/>
        <v>43.131392528286199</v>
      </c>
      <c r="F65" s="98">
        <f t="shared" si="3"/>
        <v>2.2986271415996951E-2</v>
      </c>
      <c r="H65" s="92">
        <f t="shared" si="8"/>
        <v>43.131392528286199</v>
      </c>
      <c r="I65" s="92">
        <f t="shared" si="9"/>
        <v>0</v>
      </c>
      <c r="J65" s="92">
        <f t="shared" si="10"/>
        <v>2.2986271415996953</v>
      </c>
      <c r="K65" s="92">
        <f t="shared" si="11"/>
        <v>0</v>
      </c>
      <c r="L65" s="92">
        <f t="shared" si="4"/>
        <v>0</v>
      </c>
      <c r="N65" s="92">
        <f t="shared" si="12"/>
        <v>0</v>
      </c>
      <c r="O65" s="92">
        <f t="shared" si="13"/>
        <v>0</v>
      </c>
      <c r="P65" s="92">
        <f t="shared" si="14"/>
        <v>0</v>
      </c>
      <c r="Q65" s="98">
        <f t="shared" si="6"/>
        <v>0</v>
      </c>
      <c r="R65" s="98">
        <f t="shared" si="7"/>
        <v>4.6910757991830518E-2</v>
      </c>
      <c r="S65" s="98"/>
    </row>
    <row r="66" spans="2:19" x14ac:dyDescent="0.25">
      <c r="B66" s="95">
        <f t="shared" si="1"/>
        <v>46</v>
      </c>
      <c r="C66" s="96">
        <f t="shared" si="2"/>
        <v>3</v>
      </c>
      <c r="E66" s="92">
        <f t="shared" si="15"/>
        <v>40.769553140292508</v>
      </c>
      <c r="F66" s="98">
        <f t="shared" si="3"/>
        <v>2.3618393879936903E-2</v>
      </c>
      <c r="H66" s="92">
        <f t="shared" si="8"/>
        <v>40.769553140292508</v>
      </c>
      <c r="I66" s="92">
        <f t="shared" si="9"/>
        <v>0</v>
      </c>
      <c r="J66" s="92">
        <f t="shared" si="10"/>
        <v>2.3618393879936903</v>
      </c>
      <c r="K66" s="92">
        <f t="shared" si="11"/>
        <v>0</v>
      </c>
      <c r="L66" s="92">
        <f t="shared" si="4"/>
        <v>0</v>
      </c>
      <c r="N66" s="92">
        <f t="shared" si="12"/>
        <v>0</v>
      </c>
      <c r="O66" s="92">
        <f t="shared" si="13"/>
        <v>0</v>
      </c>
      <c r="P66" s="92">
        <f t="shared" si="14"/>
        <v>0</v>
      </c>
      <c r="Q66" s="98">
        <f t="shared" si="6"/>
        <v>0</v>
      </c>
      <c r="R66" s="98">
        <f t="shared" si="7"/>
        <v>4.8200803836605924E-2</v>
      </c>
      <c r="S66" s="98"/>
    </row>
    <row r="67" spans="2:19" x14ac:dyDescent="0.25">
      <c r="B67" s="95">
        <f t="shared" si="1"/>
        <v>47</v>
      </c>
      <c r="C67" s="96">
        <f t="shared" si="2"/>
        <v>3</v>
      </c>
      <c r="E67" s="92">
        <f t="shared" si="15"/>
        <v>38.342763169128993</v>
      </c>
      <c r="F67" s="98">
        <f t="shared" si="3"/>
        <v>2.4267899711635153E-2</v>
      </c>
      <c r="H67" s="92">
        <f t="shared" si="8"/>
        <v>38.342763169128993</v>
      </c>
      <c r="I67" s="92">
        <f t="shared" si="9"/>
        <v>0</v>
      </c>
      <c r="J67" s="92">
        <f t="shared" si="10"/>
        <v>2.4267899711635152</v>
      </c>
      <c r="K67" s="92">
        <f t="shared" si="11"/>
        <v>0</v>
      </c>
      <c r="L67" s="92">
        <f t="shared" si="4"/>
        <v>0</v>
      </c>
      <c r="N67" s="92">
        <f t="shared" si="12"/>
        <v>0</v>
      </c>
      <c r="O67" s="92">
        <f t="shared" si="13"/>
        <v>0</v>
      </c>
      <c r="P67" s="92">
        <f t="shared" si="14"/>
        <v>0</v>
      </c>
      <c r="Q67" s="98">
        <f t="shared" si="6"/>
        <v>0</v>
      </c>
      <c r="R67" s="98">
        <f t="shared" si="7"/>
        <v>4.9526325942112558E-2</v>
      </c>
      <c r="S67" s="98"/>
    </row>
    <row r="68" spans="2:19" x14ac:dyDescent="0.25">
      <c r="B68" s="95">
        <f t="shared" si="1"/>
        <v>48</v>
      </c>
      <c r="C68" s="96">
        <f t="shared" si="2"/>
        <v>3</v>
      </c>
      <c r="E68" s="92">
        <f t="shared" si="15"/>
        <v>35.849236473758481</v>
      </c>
      <c r="F68" s="98">
        <f t="shared" si="3"/>
        <v>2.4935266953705123E-2</v>
      </c>
      <c r="H68" s="92">
        <f t="shared" si="8"/>
        <v>35.849236473758481</v>
      </c>
      <c r="I68" s="92">
        <f t="shared" si="9"/>
        <v>0</v>
      </c>
      <c r="J68" s="92">
        <f t="shared" si="10"/>
        <v>2.4935266953705124</v>
      </c>
      <c r="K68" s="92">
        <f t="shared" si="11"/>
        <v>0</v>
      </c>
      <c r="L68" s="92">
        <f t="shared" si="4"/>
        <v>0</v>
      </c>
      <c r="N68" s="92">
        <f t="shared" si="12"/>
        <v>0</v>
      </c>
      <c r="O68" s="92">
        <f t="shared" si="13"/>
        <v>0</v>
      </c>
      <c r="P68" s="92">
        <f t="shared" si="14"/>
        <v>0</v>
      </c>
      <c r="Q68" s="98">
        <f t="shared" si="6"/>
        <v>0</v>
      </c>
      <c r="R68" s="98">
        <f t="shared" si="7"/>
        <v>5.0888299905520663E-2</v>
      </c>
      <c r="S68" s="98"/>
    </row>
    <row r="69" spans="2:19" x14ac:dyDescent="0.25">
      <c r="B69" s="95">
        <f t="shared" si="1"/>
        <v>49</v>
      </c>
      <c r="C69" s="96">
        <f t="shared" si="2"/>
        <v>3</v>
      </c>
      <c r="E69" s="92">
        <f t="shared" si="15"/>
        <v>33.287137794265277</v>
      </c>
      <c r="F69" s="98">
        <f t="shared" si="3"/>
        <v>2.5620986794932035E-2</v>
      </c>
      <c r="H69" s="92">
        <f t="shared" si="8"/>
        <v>33.287137794265277</v>
      </c>
      <c r="I69" s="92">
        <f t="shared" si="9"/>
        <v>0</v>
      </c>
      <c r="J69" s="92">
        <f t="shared" si="10"/>
        <v>2.5620986794932037</v>
      </c>
      <c r="K69" s="92">
        <f t="shared" si="11"/>
        <v>0</v>
      </c>
      <c r="L69" s="92">
        <f t="shared" si="4"/>
        <v>0</v>
      </c>
      <c r="N69" s="92">
        <f t="shared" si="12"/>
        <v>0</v>
      </c>
      <c r="O69" s="92">
        <f t="shared" si="13"/>
        <v>0</v>
      </c>
      <c r="P69" s="92">
        <f t="shared" si="14"/>
        <v>0</v>
      </c>
      <c r="Q69" s="98">
        <f t="shared" si="6"/>
        <v>0</v>
      </c>
      <c r="R69" s="98">
        <f t="shared" si="7"/>
        <v>5.2287728152922527E-2</v>
      </c>
      <c r="S69" s="98"/>
    </row>
    <row r="70" spans="2:19" x14ac:dyDescent="0.25">
      <c r="B70" s="95">
        <f t="shared" si="1"/>
        <v>50</v>
      </c>
      <c r="C70" s="96">
        <f t="shared" si="2"/>
        <v>3</v>
      </c>
      <c r="E70" s="92">
        <f t="shared" si="15"/>
        <v>30.654581401086009</v>
      </c>
      <c r="F70" s="98">
        <f t="shared" si="3"/>
        <v>2.6325563931792681E-2</v>
      </c>
      <c r="H70" s="92">
        <f t="shared" si="8"/>
        <v>30.654581401086009</v>
      </c>
      <c r="I70" s="92">
        <f t="shared" si="9"/>
        <v>0</v>
      </c>
      <c r="J70" s="92">
        <f t="shared" si="10"/>
        <v>2.6325563931792679</v>
      </c>
      <c r="K70" s="92">
        <f t="shared" si="11"/>
        <v>0</v>
      </c>
      <c r="L70" s="92">
        <f t="shared" si="4"/>
        <v>0</v>
      </c>
      <c r="N70" s="92">
        <f t="shared" si="12"/>
        <v>0</v>
      </c>
      <c r="O70" s="92">
        <f t="shared" si="13"/>
        <v>0</v>
      </c>
      <c r="P70" s="92">
        <f t="shared" si="14"/>
        <v>0</v>
      </c>
      <c r="Q70" s="98">
        <f t="shared" si="6"/>
        <v>0</v>
      </c>
      <c r="R70" s="98">
        <f t="shared" si="7"/>
        <v>5.3725640677127914E-2</v>
      </c>
      <c r="S70" s="98"/>
    </row>
    <row r="71" spans="2:19" x14ac:dyDescent="0.25">
      <c r="B71" s="95">
        <f t="shared" si="1"/>
        <v>51</v>
      </c>
      <c r="C71" s="96">
        <f t="shared" si="2"/>
        <v>3</v>
      </c>
      <c r="E71" s="92">
        <f t="shared" si="15"/>
        <v>27.94962970709431</v>
      </c>
      <c r="F71" s="98">
        <f t="shared" si="3"/>
        <v>2.7049516939916991E-2</v>
      </c>
      <c r="H71" s="92">
        <f t="shared" si="8"/>
        <v>27.94962970709431</v>
      </c>
      <c r="I71" s="92">
        <f t="shared" si="9"/>
        <v>0</v>
      </c>
      <c r="J71" s="92">
        <f t="shared" si="10"/>
        <v>2.7049516939916991</v>
      </c>
      <c r="K71" s="92">
        <f t="shared" si="11"/>
        <v>0</v>
      </c>
      <c r="L71" s="92">
        <f t="shared" si="4"/>
        <v>0</v>
      </c>
      <c r="N71" s="92">
        <f t="shared" si="12"/>
        <v>0</v>
      </c>
      <c r="O71" s="92">
        <f t="shared" si="13"/>
        <v>0</v>
      </c>
      <c r="P71" s="92">
        <f t="shared" si="14"/>
        <v>0</v>
      </c>
      <c r="Q71" s="98">
        <f t="shared" si="6"/>
        <v>0</v>
      </c>
      <c r="R71" s="98">
        <f t="shared" si="7"/>
        <v>5.520309579574896E-2</v>
      </c>
      <c r="S71" s="98"/>
    </row>
    <row r="72" spans="2:19" x14ac:dyDescent="0.25">
      <c r="B72" s="95">
        <f t="shared" si="1"/>
        <v>52</v>
      </c>
      <c r="C72" s="96">
        <f t="shared" si="2"/>
        <v>3</v>
      </c>
      <c r="E72" s="92">
        <f t="shared" si="15"/>
        <v>25.170291841517841</v>
      </c>
      <c r="F72" s="98">
        <f t="shared" si="3"/>
        <v>2.779337865576469E-2</v>
      </c>
      <c r="H72" s="92">
        <f t="shared" si="8"/>
        <v>25.170291841517841</v>
      </c>
      <c r="I72" s="92">
        <f t="shared" si="9"/>
        <v>0</v>
      </c>
      <c r="J72" s="92">
        <f t="shared" si="10"/>
        <v>2.7793378655764691</v>
      </c>
      <c r="K72" s="92">
        <f t="shared" si="11"/>
        <v>0</v>
      </c>
      <c r="L72" s="92">
        <f t="shared" si="4"/>
        <v>0</v>
      </c>
      <c r="N72" s="92">
        <f t="shared" si="12"/>
        <v>0</v>
      </c>
      <c r="O72" s="92">
        <f t="shared" si="13"/>
        <v>0</v>
      </c>
      <c r="P72" s="92">
        <f t="shared" si="14"/>
        <v>0</v>
      </c>
      <c r="Q72" s="98">
        <f t="shared" si="6"/>
        <v>0</v>
      </c>
      <c r="R72" s="98">
        <f t="shared" si="7"/>
        <v>5.6721180930132023E-2</v>
      </c>
      <c r="S72" s="98"/>
    </row>
    <row r="73" spans="2:19" x14ac:dyDescent="0.25">
      <c r="B73" s="95">
        <f t="shared" si="1"/>
        <v>53</v>
      </c>
      <c r="C73" s="96">
        <f t="shared" si="2"/>
        <v>3</v>
      </c>
      <c r="E73" s="92">
        <f t="shared" si="15"/>
        <v>22.314522184638019</v>
      </c>
      <c r="F73" s="98">
        <f t="shared" si="3"/>
        <v>2.8557696568798221E-2</v>
      </c>
      <c r="H73" s="92">
        <f t="shared" si="8"/>
        <v>22.314522184638019</v>
      </c>
      <c r="I73" s="92">
        <f t="shared" si="9"/>
        <v>0</v>
      </c>
      <c r="J73" s="92">
        <f t="shared" si="10"/>
        <v>2.8557696568798221</v>
      </c>
      <c r="K73" s="92">
        <f t="shared" si="11"/>
        <v>0</v>
      </c>
      <c r="L73" s="92">
        <f t="shared" si="4"/>
        <v>0</v>
      </c>
      <c r="N73" s="92">
        <f t="shared" si="12"/>
        <v>0</v>
      </c>
      <c r="O73" s="92">
        <f t="shared" si="13"/>
        <v>0</v>
      </c>
      <c r="P73" s="92">
        <f t="shared" si="14"/>
        <v>0</v>
      </c>
      <c r="Q73" s="98">
        <f t="shared" si="6"/>
        <v>0</v>
      </c>
      <c r="R73" s="98">
        <f t="shared" si="7"/>
        <v>5.8281013405710652E-2</v>
      </c>
      <c r="S73" s="98"/>
    </row>
    <row r="74" spans="2:19" x14ac:dyDescent="0.25">
      <c r="B74" s="95">
        <f t="shared" si="1"/>
        <v>54</v>
      </c>
      <c r="C74" s="96">
        <f t="shared" si="2"/>
        <v>3</v>
      </c>
      <c r="E74" s="92">
        <f t="shared" si="15"/>
        <v>19.380218862194003</v>
      </c>
      <c r="F74" s="98">
        <f t="shared" si="3"/>
        <v>2.9343033224440162E-2</v>
      </c>
      <c r="H74" s="92">
        <f t="shared" si="8"/>
        <v>19.380218862194003</v>
      </c>
      <c r="I74" s="92">
        <f t="shared" si="9"/>
        <v>0</v>
      </c>
      <c r="J74" s="92">
        <f t="shared" si="10"/>
        <v>2.9343033224440163</v>
      </c>
      <c r="K74" s="92">
        <f t="shared" si="11"/>
        <v>0</v>
      </c>
      <c r="L74" s="92">
        <f t="shared" si="4"/>
        <v>0</v>
      </c>
      <c r="N74" s="92">
        <f t="shared" si="12"/>
        <v>0</v>
      </c>
      <c r="O74" s="92">
        <f t="shared" si="13"/>
        <v>0</v>
      </c>
      <c r="P74" s="92">
        <f t="shared" si="14"/>
        <v>0</v>
      </c>
      <c r="Q74" s="98">
        <f t="shared" si="6"/>
        <v>0</v>
      </c>
      <c r="R74" s="98">
        <f t="shared" si="7"/>
        <v>5.9883741274367679E-2</v>
      </c>
      <c r="S74" s="98"/>
    </row>
    <row r="75" spans="2:19" x14ac:dyDescent="0.25">
      <c r="B75" s="95">
        <f t="shared" si="1"/>
        <v>55</v>
      </c>
      <c r="C75" s="96">
        <f t="shared" si="2"/>
        <v>3</v>
      </c>
      <c r="E75" s="92">
        <f t="shared" si="15"/>
        <v>16.365222198382774</v>
      </c>
      <c r="F75" s="98">
        <f t="shared" si="3"/>
        <v>3.0149966638112282E-2</v>
      </c>
      <c r="H75" s="92">
        <f t="shared" si="8"/>
        <v>16.365222198382774</v>
      </c>
      <c r="I75" s="92">
        <f t="shared" si="9"/>
        <v>0</v>
      </c>
      <c r="J75" s="92">
        <f t="shared" si="10"/>
        <v>3.0149966638112282</v>
      </c>
      <c r="K75" s="92">
        <f t="shared" si="11"/>
        <v>0</v>
      </c>
      <c r="L75" s="92">
        <f t="shared" si="4"/>
        <v>0</v>
      </c>
      <c r="N75" s="92">
        <f t="shared" si="12"/>
        <v>0</v>
      </c>
      <c r="O75" s="92">
        <f t="shared" si="13"/>
        <v>0</v>
      </c>
      <c r="P75" s="92">
        <f t="shared" si="14"/>
        <v>0</v>
      </c>
      <c r="Q75" s="98">
        <f t="shared" si="6"/>
        <v>0</v>
      </c>
      <c r="R75" s="98">
        <f t="shared" si="7"/>
        <v>6.1530544159412823E-2</v>
      </c>
      <c r="S75" s="98"/>
    </row>
    <row r="76" spans="2:19" x14ac:dyDescent="0.25">
      <c r="B76" s="95">
        <f t="shared" si="1"/>
        <v>56</v>
      </c>
      <c r="C76" s="96">
        <f t="shared" si="2"/>
        <v>3</v>
      </c>
      <c r="E76" s="92">
        <f t="shared" si="15"/>
        <v>13.267313126316736</v>
      </c>
      <c r="F76" s="98">
        <f t="shared" si="3"/>
        <v>3.0979090720660379E-2</v>
      </c>
      <c r="H76" s="92">
        <f t="shared" si="8"/>
        <v>13.267313126316736</v>
      </c>
      <c r="I76" s="92">
        <f t="shared" si="9"/>
        <v>0</v>
      </c>
      <c r="J76" s="92">
        <f t="shared" si="10"/>
        <v>3.097909072066038</v>
      </c>
      <c r="K76" s="92">
        <f t="shared" si="11"/>
        <v>0</v>
      </c>
      <c r="L76" s="92">
        <f t="shared" si="4"/>
        <v>0</v>
      </c>
      <c r="N76" s="92">
        <f t="shared" si="12"/>
        <v>0</v>
      </c>
      <c r="O76" s="92">
        <f t="shared" si="13"/>
        <v>0</v>
      </c>
      <c r="P76" s="92">
        <f t="shared" si="14"/>
        <v>0</v>
      </c>
      <c r="Q76" s="98">
        <f t="shared" si="6"/>
        <v>0</v>
      </c>
      <c r="R76" s="98">
        <f t="shared" si="7"/>
        <v>6.3222634123796695E-2</v>
      </c>
      <c r="S76" s="98"/>
    </row>
    <row r="77" spans="2:19" x14ac:dyDescent="0.25">
      <c r="B77" s="95">
        <f t="shared" si="1"/>
        <v>57</v>
      </c>
      <c r="C77" s="96">
        <f t="shared" si="2"/>
        <v>3</v>
      </c>
      <c r="E77" s="92">
        <f t="shared" si="15"/>
        <v>10.084211554768883</v>
      </c>
      <c r="F77" s="98">
        <f t="shared" si="3"/>
        <v>3.1831015715478535E-2</v>
      </c>
      <c r="H77" s="92">
        <f t="shared" si="8"/>
        <v>10.084211554768883</v>
      </c>
      <c r="I77" s="92">
        <f t="shared" si="9"/>
        <v>0</v>
      </c>
      <c r="J77" s="92">
        <f t="shared" si="10"/>
        <v>3.1831015715478537</v>
      </c>
      <c r="K77" s="92">
        <f t="shared" si="11"/>
        <v>0</v>
      </c>
      <c r="L77" s="92">
        <f t="shared" si="4"/>
        <v>0</v>
      </c>
      <c r="N77" s="92">
        <f t="shared" si="12"/>
        <v>0</v>
      </c>
      <c r="O77" s="92">
        <f t="shared" si="13"/>
        <v>0</v>
      </c>
      <c r="P77" s="92">
        <f t="shared" si="14"/>
        <v>0</v>
      </c>
      <c r="Q77" s="98">
        <f t="shared" si="6"/>
        <v>0</v>
      </c>
      <c r="R77" s="98">
        <f t="shared" si="7"/>
        <v>6.49612565622011E-2</v>
      </c>
      <c r="S77" s="98"/>
    </row>
    <row r="78" spans="2:19" x14ac:dyDescent="0.25">
      <c r="B78" s="95">
        <f t="shared" si="1"/>
        <v>58</v>
      </c>
      <c r="C78" s="96">
        <f t="shared" si="2"/>
        <v>3</v>
      </c>
      <c r="E78" s="92">
        <f t="shared" si="15"/>
        <v>6.8135746900034633</v>
      </c>
      <c r="F78" s="98">
        <f t="shared" si="3"/>
        <v>3.2706368647654201E-2</v>
      </c>
      <c r="H78" s="92">
        <f t="shared" si="8"/>
        <v>6.8135746900034633</v>
      </c>
      <c r="I78" s="92">
        <f t="shared" si="9"/>
        <v>0</v>
      </c>
      <c r="J78" s="92">
        <f t="shared" si="10"/>
        <v>3.2706368647654203</v>
      </c>
      <c r="K78" s="92">
        <f t="shared" si="11"/>
        <v>0</v>
      </c>
      <c r="L78" s="92">
        <f t="shared" si="4"/>
        <v>0</v>
      </c>
      <c r="N78" s="92">
        <f t="shared" si="12"/>
        <v>0</v>
      </c>
      <c r="O78" s="92">
        <f t="shared" si="13"/>
        <v>0</v>
      </c>
      <c r="P78" s="92">
        <f t="shared" si="14"/>
        <v>0</v>
      </c>
      <c r="Q78" s="98">
        <f t="shared" si="6"/>
        <v>0</v>
      </c>
      <c r="R78" s="98">
        <f t="shared" si="7"/>
        <v>6.6747691117661642E-2</v>
      </c>
      <c r="S78" s="98"/>
    </row>
    <row r="79" spans="2:19" x14ac:dyDescent="0.25">
      <c r="B79" s="95">
        <f t="shared" si="1"/>
        <v>59</v>
      </c>
      <c r="C79" s="96">
        <f t="shared" si="2"/>
        <v>3</v>
      </c>
      <c r="E79" s="92">
        <f t="shared" si="15"/>
        <v>3.4529953114569945</v>
      </c>
      <c r="F79" s="98">
        <f t="shared" si="3"/>
        <v>3.3605793785464688E-2</v>
      </c>
      <c r="H79" s="92">
        <f t="shared" si="8"/>
        <v>3.4529953114569945</v>
      </c>
      <c r="I79" s="92">
        <f t="shared" si="9"/>
        <v>0</v>
      </c>
      <c r="J79" s="92">
        <f t="shared" si="10"/>
        <v>3.3605793785464688</v>
      </c>
      <c r="K79" s="92">
        <f t="shared" si="11"/>
        <v>0</v>
      </c>
      <c r="L79" s="92">
        <f t="shared" si="4"/>
        <v>0</v>
      </c>
      <c r="N79" s="92">
        <f t="shared" si="12"/>
        <v>0</v>
      </c>
      <c r="O79" s="92">
        <f t="shared" si="13"/>
        <v>0</v>
      </c>
      <c r="P79" s="92">
        <f t="shared" si="14"/>
        <v>0</v>
      </c>
      <c r="Q79" s="98">
        <f t="shared" si="6"/>
        <v>0</v>
      </c>
      <c r="R79" s="98">
        <f t="shared" si="7"/>
        <v>6.8583252623397317E-2</v>
      </c>
      <c r="S79" s="98"/>
    </row>
    <row r="80" spans="2:19" x14ac:dyDescent="0.25">
      <c r="B80" s="95">
        <f t="shared" ref="B80" si="16">B79+1</f>
        <v>60</v>
      </c>
      <c r="C80" s="96">
        <f t="shared" si="2"/>
        <v>3</v>
      </c>
      <c r="E80" s="92">
        <f t="shared" si="15"/>
        <v>4.9737991503207013E-13</v>
      </c>
      <c r="F80" s="98">
        <f t="shared" si="3"/>
        <v>3.4529953114564971E-2</v>
      </c>
      <c r="H80" s="92">
        <f t="shared" si="8"/>
        <v>4.9737991503207013E-13</v>
      </c>
      <c r="I80" s="92">
        <f t="shared" si="9"/>
        <v>0</v>
      </c>
      <c r="J80" s="92">
        <f t="shared" si="10"/>
        <v>3.4529953114564971</v>
      </c>
      <c r="K80" s="92">
        <f t="shared" si="11"/>
        <v>0</v>
      </c>
      <c r="L80" s="92">
        <f t="shared" si="4"/>
        <v>0</v>
      </c>
      <c r="N80" s="92">
        <f t="shared" si="12"/>
        <v>0</v>
      </c>
      <c r="O80" s="92">
        <f t="shared" si="13"/>
        <v>0</v>
      </c>
      <c r="P80" s="92">
        <f t="shared" si="14"/>
        <v>0</v>
      </c>
      <c r="Q80" s="98">
        <f t="shared" si="6"/>
        <v>0</v>
      </c>
      <c r="R80" s="98">
        <f t="shared" si="7"/>
        <v>7.0469292070540757E-2</v>
      </c>
      <c r="S80" s="98"/>
    </row>
    <row r="83" spans="2:63" x14ac:dyDescent="0.25">
      <c r="B83" s="87" t="s">
        <v>322</v>
      </c>
      <c r="D83" s="87">
        <f>$C21</f>
        <v>1</v>
      </c>
      <c r="E83" s="87">
        <f>$C22</f>
        <v>1</v>
      </c>
      <c r="F83" s="87">
        <f>$C23</f>
        <v>1</v>
      </c>
      <c r="G83" s="87">
        <f>$C24</f>
        <v>1</v>
      </c>
      <c r="H83" s="87">
        <f>$C25</f>
        <v>1</v>
      </c>
      <c r="I83" s="87">
        <f>$C26</f>
        <v>3</v>
      </c>
      <c r="J83" s="87">
        <f>$C27</f>
        <v>3</v>
      </c>
      <c r="K83" s="87">
        <f>$C28</f>
        <v>3</v>
      </c>
      <c r="L83" s="87">
        <f>$C29</f>
        <v>3</v>
      </c>
      <c r="M83" s="87">
        <f>$C30</f>
        <v>3</v>
      </c>
      <c r="N83" s="87">
        <f>$C31</f>
        <v>3</v>
      </c>
      <c r="O83" s="87">
        <f>$C32</f>
        <v>3</v>
      </c>
      <c r="P83" s="87">
        <f>$C33</f>
        <v>3</v>
      </c>
      <c r="Q83" s="87">
        <f>$C34</f>
        <v>3</v>
      </c>
      <c r="R83" s="87">
        <f>$C35</f>
        <v>3</v>
      </c>
      <c r="S83" s="87">
        <f>$C36</f>
        <v>3</v>
      </c>
      <c r="T83" s="87">
        <f>$C37</f>
        <v>3</v>
      </c>
      <c r="U83" s="87">
        <f>$C38</f>
        <v>3</v>
      </c>
      <c r="V83" s="87">
        <f>$C39</f>
        <v>3</v>
      </c>
      <c r="W83" s="87">
        <f>$C40</f>
        <v>3</v>
      </c>
      <c r="X83" s="87">
        <f>$C41</f>
        <v>3</v>
      </c>
      <c r="Y83" s="87">
        <f>$C42</f>
        <v>3</v>
      </c>
      <c r="Z83" s="87">
        <f>$C43</f>
        <v>3</v>
      </c>
      <c r="AA83" s="87">
        <f>$C44</f>
        <v>3</v>
      </c>
      <c r="AB83" s="87">
        <f>$C45</f>
        <v>3</v>
      </c>
      <c r="AC83" s="87">
        <f>$C46</f>
        <v>3</v>
      </c>
      <c r="AD83" s="87">
        <f>$C47</f>
        <v>3</v>
      </c>
      <c r="AE83" s="87">
        <f>$C48</f>
        <v>3</v>
      </c>
      <c r="AF83" s="87">
        <f>$C49</f>
        <v>3</v>
      </c>
      <c r="AG83" s="87">
        <f>$C50</f>
        <v>3</v>
      </c>
      <c r="AH83" s="87">
        <f>$C51</f>
        <v>3</v>
      </c>
      <c r="AI83" s="87">
        <f>$C52</f>
        <v>3</v>
      </c>
      <c r="AJ83" s="87">
        <f>$C53</f>
        <v>3</v>
      </c>
      <c r="AK83" s="87">
        <f>$C54</f>
        <v>3</v>
      </c>
      <c r="AL83" s="87">
        <f>$C55</f>
        <v>3</v>
      </c>
      <c r="AM83" s="87">
        <f>$C56</f>
        <v>3</v>
      </c>
      <c r="AN83" s="87">
        <f>$C57</f>
        <v>3</v>
      </c>
      <c r="AO83" s="87">
        <f>$C58</f>
        <v>3</v>
      </c>
      <c r="AP83" s="87">
        <f>$C59</f>
        <v>3</v>
      </c>
      <c r="AQ83" s="87">
        <f>$C60</f>
        <v>3</v>
      </c>
      <c r="AR83" s="87">
        <f>$C61</f>
        <v>3</v>
      </c>
      <c r="AS83" s="87">
        <f>$C62</f>
        <v>3</v>
      </c>
      <c r="AT83" s="87">
        <f>$C63</f>
        <v>3</v>
      </c>
      <c r="AU83" s="87">
        <f>$C64</f>
        <v>3</v>
      </c>
      <c r="AV83" s="87">
        <f>$C65</f>
        <v>3</v>
      </c>
      <c r="AW83" s="87">
        <f>$C66</f>
        <v>3</v>
      </c>
      <c r="AX83" s="87">
        <f>$C67</f>
        <v>3</v>
      </c>
      <c r="AY83" s="87">
        <f>$C68</f>
        <v>3</v>
      </c>
      <c r="AZ83" s="87">
        <f>$C69</f>
        <v>3</v>
      </c>
      <c r="BA83" s="87">
        <f>$C70</f>
        <v>3</v>
      </c>
      <c r="BB83" s="87">
        <f>$C71</f>
        <v>3</v>
      </c>
      <c r="BC83" s="87">
        <f>$C72</f>
        <v>3</v>
      </c>
      <c r="BD83" s="87">
        <f>$C73</f>
        <v>3</v>
      </c>
      <c r="BE83" s="87">
        <f>$C74</f>
        <v>3</v>
      </c>
      <c r="BF83" s="87">
        <f>$C75</f>
        <v>3</v>
      </c>
      <c r="BG83" s="87">
        <f>$C76</f>
        <v>3</v>
      </c>
      <c r="BH83" s="87">
        <f>$C77</f>
        <v>3</v>
      </c>
      <c r="BI83" s="87">
        <f>$C78</f>
        <v>3</v>
      </c>
      <c r="BJ83" s="87">
        <f>$C79</f>
        <v>3</v>
      </c>
      <c r="BK83" s="87">
        <f>$C80</f>
        <v>3</v>
      </c>
    </row>
    <row r="84" spans="2:63" x14ac:dyDescent="0.25">
      <c r="B84" s="87" t="s">
        <v>323</v>
      </c>
      <c r="D84" s="98">
        <f>$R21</f>
        <v>0</v>
      </c>
      <c r="E84" s="98">
        <f>$R22</f>
        <v>0</v>
      </c>
      <c r="F84" s="98">
        <f>$R23</f>
        <v>0</v>
      </c>
      <c r="G84" s="98">
        <f>$R24</f>
        <v>0</v>
      </c>
      <c r="H84" s="98">
        <f>$R25</f>
        <v>0</v>
      </c>
      <c r="I84" s="98">
        <f>$R26</f>
        <v>0</v>
      </c>
      <c r="J84" s="98">
        <f>$R27</f>
        <v>0</v>
      </c>
      <c r="K84" s="98">
        <f>$R28</f>
        <v>0</v>
      </c>
      <c r="L84" s="98">
        <f>$R29</f>
        <v>0</v>
      </c>
      <c r="M84" s="98">
        <f>$R30</f>
        <v>0</v>
      </c>
      <c r="N84" s="98">
        <f>$R31</f>
        <v>0</v>
      </c>
      <c r="O84" s="98">
        <f>$R32</f>
        <v>0</v>
      </c>
      <c r="P84" s="98">
        <f>$R33</f>
        <v>0</v>
      </c>
      <c r="Q84" s="98">
        <f>$R34</f>
        <v>0</v>
      </c>
      <c r="R84" s="98">
        <f>$R35</f>
        <v>0</v>
      </c>
      <c r="S84" s="98">
        <f>$R36</f>
        <v>0</v>
      </c>
      <c r="T84" s="98">
        <f>$R37</f>
        <v>0</v>
      </c>
      <c r="U84" s="98">
        <f>$R38</f>
        <v>0</v>
      </c>
      <c r="V84" s="98">
        <f>$R39</f>
        <v>0</v>
      </c>
      <c r="W84" s="98">
        <f>$R40</f>
        <v>0</v>
      </c>
      <c r="X84" s="98">
        <f>$R41</f>
        <v>0</v>
      </c>
      <c r="Y84" s="98">
        <f>$R42</f>
        <v>0</v>
      </c>
      <c r="Z84" s="98">
        <f>$R43</f>
        <v>0</v>
      </c>
      <c r="AA84" s="98">
        <f>$R44</f>
        <v>0</v>
      </c>
      <c r="AB84" s="98">
        <f>$R45</f>
        <v>0</v>
      </c>
      <c r="AC84" s="98">
        <f>$R46</f>
        <v>0</v>
      </c>
      <c r="AD84" s="98">
        <f>$R47</f>
        <v>0</v>
      </c>
      <c r="AE84" s="98">
        <f>$R48</f>
        <v>0</v>
      </c>
      <c r="AF84" s="98">
        <f>$R49</f>
        <v>0</v>
      </c>
      <c r="AG84" s="98">
        <f>$R50</f>
        <v>0</v>
      </c>
      <c r="AH84" s="98">
        <f>$R51</f>
        <v>0</v>
      </c>
      <c r="AI84" s="98">
        <f>$R52</f>
        <v>0</v>
      </c>
      <c r="AJ84" s="98">
        <f>$R53</f>
        <v>0</v>
      </c>
      <c r="AK84" s="98">
        <f>$R54</f>
        <v>0</v>
      </c>
      <c r="AL84" s="98">
        <f>$R55</f>
        <v>0</v>
      </c>
      <c r="AM84" s="98">
        <f>$R56</f>
        <v>0</v>
      </c>
      <c r="AN84" s="98">
        <f>$R57</f>
        <v>0</v>
      </c>
      <c r="AO84" s="98">
        <f>$R58</f>
        <v>0</v>
      </c>
      <c r="AP84" s="98">
        <f>$R59</f>
        <v>0</v>
      </c>
      <c r="AQ84" s="98">
        <f>$R60</f>
        <v>0</v>
      </c>
      <c r="AR84" s="98">
        <f>$R61</f>
        <v>0</v>
      </c>
      <c r="AS84" s="98">
        <f>$R62</f>
        <v>0</v>
      </c>
      <c r="AT84" s="98">
        <f>$R63</f>
        <v>2.7201502509410544E-2</v>
      </c>
      <c r="AU84" s="98">
        <f>$R64</f>
        <v>4.565523892148958E-2</v>
      </c>
      <c r="AV84" s="98">
        <f>$R65</f>
        <v>4.6910757991830518E-2</v>
      </c>
      <c r="AW84" s="98">
        <f>$R66</f>
        <v>4.8200803836605924E-2</v>
      </c>
      <c r="AX84" s="98">
        <f>$R67</f>
        <v>4.9526325942112558E-2</v>
      </c>
      <c r="AY84" s="98">
        <f>$R68</f>
        <v>5.0888299905520663E-2</v>
      </c>
      <c r="AZ84" s="98">
        <f>$R69</f>
        <v>5.2287728152922527E-2</v>
      </c>
      <c r="BA84" s="98">
        <f>$R70</f>
        <v>5.3725640677127914E-2</v>
      </c>
      <c r="BB84" s="98">
        <f>$R71</f>
        <v>5.520309579574896E-2</v>
      </c>
      <c r="BC84" s="98">
        <f>$R72</f>
        <v>5.6721180930132023E-2</v>
      </c>
      <c r="BD84" s="98">
        <f>$R73</f>
        <v>5.8281013405710652E-2</v>
      </c>
      <c r="BE84" s="98">
        <f>$R74</f>
        <v>5.9883741274367679E-2</v>
      </c>
      <c r="BF84" s="98">
        <f>$R75</f>
        <v>6.1530544159412823E-2</v>
      </c>
      <c r="BG84" s="98">
        <f>$R76</f>
        <v>6.3222634123796695E-2</v>
      </c>
      <c r="BH84" s="98">
        <f>$R77</f>
        <v>6.49612565622011E-2</v>
      </c>
      <c r="BI84" s="98">
        <f>$R78</f>
        <v>6.6747691117661642E-2</v>
      </c>
      <c r="BJ84" s="98">
        <f>$R79</f>
        <v>6.8583252623397317E-2</v>
      </c>
      <c r="BK84" s="98">
        <f>$R80</f>
        <v>7.0469292070540757E-2</v>
      </c>
    </row>
  </sheetData>
  <conditionalFormatting sqref="C20:C80">
    <cfRule type="cellIs" dxfId="4" priority="1" operator="equal">
      <formula>3</formula>
    </cfRule>
    <cfRule type="cellIs" dxfId="3" priority="2" operator="equal">
      <formula>2</formula>
    </cfRule>
    <cfRule type="cellIs" dxfId="2" priority="3" operator="equal">
      <formula>1</formula>
    </cfRule>
    <cfRule type="cellIs" dxfId="1" priority="4" operator="equal">
      <formula>3</formula>
    </cfRule>
    <cfRule type="cellIs" dxfId="0" priority="5" operator="equal">
      <formula>2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A9F2A-6173-4A23-9D10-166E460E1233}">
  <sheetPr codeName="Sheet2"/>
  <dimension ref="A1:W372"/>
  <sheetViews>
    <sheetView showGridLines="0" topLeftCell="A10" workbookViewId="0">
      <selection activeCell="Q23" sqref="Q23"/>
    </sheetView>
  </sheetViews>
  <sheetFormatPr defaultRowHeight="15" x14ac:dyDescent="0.25"/>
  <cols>
    <col min="4" max="4" width="9.140625" style="6"/>
    <col min="5" max="5" width="11.140625" style="6" customWidth="1"/>
    <col min="6" max="6" width="8.5703125" customWidth="1"/>
    <col min="7" max="7" width="8.42578125" customWidth="1"/>
    <col min="8" max="8" width="5" customWidth="1"/>
    <col min="9" max="11" width="11.140625" customWidth="1"/>
    <col min="12" max="12" width="11.140625" style="6" customWidth="1"/>
    <col min="13" max="14" width="11.140625" customWidth="1"/>
    <col min="15" max="15" width="11.140625" style="58" customWidth="1"/>
    <col min="16" max="24" width="11.140625" customWidth="1"/>
  </cols>
  <sheetData>
    <row r="1" spans="1:23" ht="23.25" x14ac:dyDescent="0.35">
      <c r="A1" s="1" t="s">
        <v>287</v>
      </c>
      <c r="B1" s="1"/>
      <c r="K1" s="2"/>
    </row>
    <row r="2" spans="1:23" x14ac:dyDescent="0.25">
      <c r="K2" s="2"/>
    </row>
    <row r="3" spans="1:23" x14ac:dyDescent="0.25">
      <c r="C3" t="s">
        <v>258</v>
      </c>
      <c r="E3" s="74" t="s">
        <v>0</v>
      </c>
      <c r="K3" s="2"/>
    </row>
    <row r="4" spans="1:23" x14ac:dyDescent="0.25">
      <c r="E4" s="3" t="s">
        <v>256</v>
      </c>
      <c r="K4" s="2"/>
    </row>
    <row r="6" spans="1:23" ht="15.75" x14ac:dyDescent="0.25">
      <c r="C6" t="s">
        <v>1</v>
      </c>
      <c r="E6" s="57">
        <f>K11</f>
        <v>44089</v>
      </c>
      <c r="G6" s="77" t="s">
        <v>355</v>
      </c>
      <c r="K6" s="2"/>
    </row>
    <row r="7" spans="1:23" x14ac:dyDescent="0.25">
      <c r="K7" s="2"/>
    </row>
    <row r="8" spans="1:23" x14ac:dyDescent="0.25">
      <c r="B8" s="63"/>
      <c r="C8" s="64" t="s">
        <v>251</v>
      </c>
      <c r="D8" s="47"/>
      <c r="E8" s="47"/>
      <c r="F8" s="45" t="s">
        <v>250</v>
      </c>
      <c r="G8" s="45" t="s">
        <v>250</v>
      </c>
      <c r="H8" s="46" t="s">
        <v>2</v>
      </c>
      <c r="I8" s="4"/>
      <c r="J8" s="4"/>
      <c r="K8" s="2"/>
    </row>
    <row r="9" spans="1:23" x14ac:dyDescent="0.25">
      <c r="B9" s="48"/>
      <c r="C9" s="43"/>
      <c r="D9" s="52"/>
      <c r="E9" s="52"/>
      <c r="F9" s="43"/>
      <c r="G9" s="43"/>
      <c r="H9" s="44"/>
      <c r="K9" s="2"/>
    </row>
    <row r="10" spans="1:23" x14ac:dyDescent="0.25">
      <c r="B10" s="48"/>
      <c r="C10" s="66" t="s">
        <v>3</v>
      </c>
      <c r="D10" s="67" t="s">
        <v>4</v>
      </c>
      <c r="E10" s="68">
        <v>8.9999999999999998E-4</v>
      </c>
      <c r="F10" s="53">
        <v>1</v>
      </c>
      <c r="G10" s="53" t="str">
        <f>IF(F10=12,E10,"  ")</f>
        <v xml:space="preserve">  </v>
      </c>
      <c r="H10" s="54"/>
      <c r="K10" s="75" t="s">
        <v>5</v>
      </c>
      <c r="M10" s="79" t="s">
        <v>259</v>
      </c>
    </row>
    <row r="11" spans="1:23" x14ac:dyDescent="0.25">
      <c r="B11" s="48"/>
      <c r="C11" s="66" t="s">
        <v>6</v>
      </c>
      <c r="D11" s="67" t="s">
        <v>4</v>
      </c>
      <c r="E11" s="68">
        <v>8.9999999999999998E-4</v>
      </c>
      <c r="F11" s="53">
        <f>IF(F10=12,1,F10+1)</f>
        <v>2</v>
      </c>
      <c r="G11" s="53" t="str">
        <f t="shared" ref="G11:G74" si="0">IF(F11=12,E11,"  ")</f>
        <v xml:space="preserve">  </v>
      </c>
      <c r="H11" s="54"/>
      <c r="K11" s="57">
        <v>44089</v>
      </c>
      <c r="M11" s="6"/>
      <c r="N11" s="57">
        <f>K11</f>
        <v>44089</v>
      </c>
      <c r="R11" s="57"/>
    </row>
    <row r="12" spans="1:23" x14ac:dyDescent="0.25">
      <c r="B12" s="48"/>
      <c r="C12" s="66" t="s">
        <v>7</v>
      </c>
      <c r="D12" s="67" t="s">
        <v>4</v>
      </c>
      <c r="E12" s="68">
        <v>1E-3</v>
      </c>
      <c r="F12" s="53">
        <f t="shared" ref="F12:F75" si="1">IF(F11=12,1,F11+1)</f>
        <v>3</v>
      </c>
      <c r="G12" s="53" t="str">
        <f t="shared" si="0"/>
        <v xml:space="preserve">  </v>
      </c>
      <c r="H12" s="54"/>
      <c r="K12" s="5"/>
      <c r="M12" s="6"/>
    </row>
    <row r="13" spans="1:23" x14ac:dyDescent="0.25">
      <c r="B13" s="48"/>
      <c r="C13" s="66" t="s">
        <v>8</v>
      </c>
      <c r="D13" s="67" t="s">
        <v>4</v>
      </c>
      <c r="E13" s="68">
        <v>1.1000000000000001E-3</v>
      </c>
      <c r="F13" s="53">
        <f t="shared" si="1"/>
        <v>4</v>
      </c>
      <c r="G13" s="53" t="str">
        <f t="shared" si="0"/>
        <v xml:space="preserve">  </v>
      </c>
      <c r="H13" s="54"/>
      <c r="K13" s="2"/>
      <c r="M13" s="6"/>
    </row>
    <row r="14" spans="1:23" x14ac:dyDescent="0.25">
      <c r="B14" s="48"/>
      <c r="C14" s="66" t="s">
        <v>9</v>
      </c>
      <c r="D14" s="67" t="s">
        <v>4</v>
      </c>
      <c r="E14" s="68">
        <v>1.1999999999999999E-3</v>
      </c>
      <c r="F14" s="53">
        <f t="shared" si="1"/>
        <v>5</v>
      </c>
      <c r="G14" s="53" t="str">
        <f t="shared" si="0"/>
        <v xml:space="preserve">  </v>
      </c>
      <c r="H14" s="54"/>
      <c r="J14" s="6">
        <v>1</v>
      </c>
      <c r="K14" s="14">
        <f>$G21</f>
        <v>1.1999999999999999E-3</v>
      </c>
      <c r="M14" s="6">
        <v>1</v>
      </c>
      <c r="N14" s="30">
        <v>1.14E-3</v>
      </c>
      <c r="P14" s="7"/>
      <c r="R14" s="7"/>
      <c r="U14" s="7"/>
      <c r="V14" s="7"/>
      <c r="W14" s="78"/>
    </row>
    <row r="15" spans="1:23" x14ac:dyDescent="0.25">
      <c r="B15" s="48"/>
      <c r="C15" s="66" t="s">
        <v>10</v>
      </c>
      <c r="D15" s="67" t="s">
        <v>4</v>
      </c>
      <c r="E15" s="68">
        <v>1.1999999999999999E-3</v>
      </c>
      <c r="F15" s="53">
        <f t="shared" si="1"/>
        <v>6</v>
      </c>
      <c r="G15" s="53" t="str">
        <f t="shared" si="0"/>
        <v xml:space="preserve">  </v>
      </c>
      <c r="H15" s="54"/>
      <c r="J15" s="6">
        <f>J14+1</f>
        <v>2</v>
      </c>
      <c r="K15" s="14">
        <f>$G33</f>
        <v>1.2999999999999999E-3</v>
      </c>
      <c r="M15" s="6">
        <v>2</v>
      </c>
      <c r="N15" s="30">
        <v>1.3500000000000001E-3</v>
      </c>
      <c r="P15" s="7"/>
      <c r="R15" s="7"/>
      <c r="U15" s="7"/>
      <c r="V15" s="7"/>
      <c r="W15" s="78"/>
    </row>
    <row r="16" spans="1:23" x14ac:dyDescent="0.25">
      <c r="B16" s="48"/>
      <c r="C16" s="66" t="s">
        <v>11</v>
      </c>
      <c r="D16" s="67" t="s">
        <v>4</v>
      </c>
      <c r="E16" s="68">
        <v>1.1999999999999999E-3</v>
      </c>
      <c r="F16" s="53">
        <f t="shared" si="1"/>
        <v>7</v>
      </c>
      <c r="G16" s="53" t="str">
        <f t="shared" si="0"/>
        <v xml:space="preserve">  </v>
      </c>
      <c r="H16" s="54"/>
      <c r="J16" s="6">
        <f t="shared" ref="J16:J43" si="2">J15+1</f>
        <v>3</v>
      </c>
      <c r="K16" s="14">
        <f>$G45</f>
        <v>1.6000000000000001E-3</v>
      </c>
      <c r="M16" s="6">
        <v>3</v>
      </c>
      <c r="N16" s="30">
        <v>1.4599999999999999E-3</v>
      </c>
      <c r="P16" s="7"/>
      <c r="R16" s="7"/>
      <c r="U16" s="7"/>
      <c r="V16" s="7"/>
      <c r="W16" s="78"/>
    </row>
    <row r="17" spans="2:23" x14ac:dyDescent="0.25">
      <c r="B17" s="48"/>
      <c r="C17" s="66" t="s">
        <v>12</v>
      </c>
      <c r="D17" s="67" t="s">
        <v>4</v>
      </c>
      <c r="E17" s="68">
        <v>1.1999999999999999E-3</v>
      </c>
      <c r="F17" s="53">
        <f t="shared" si="1"/>
        <v>8</v>
      </c>
      <c r="G17" s="53" t="str">
        <f t="shared" si="0"/>
        <v xml:space="preserve">  </v>
      </c>
      <c r="H17" s="54"/>
      <c r="J17" s="6">
        <f t="shared" si="2"/>
        <v>4</v>
      </c>
      <c r="K17" s="14">
        <f>$G57</f>
        <v>2E-3</v>
      </c>
      <c r="M17" s="6">
        <v>4</v>
      </c>
      <c r="N17" s="30">
        <v>2.0699999999999998E-3</v>
      </c>
      <c r="P17" s="7"/>
      <c r="R17" s="7"/>
      <c r="U17" s="7"/>
      <c r="V17" s="7"/>
      <c r="W17" s="78"/>
    </row>
    <row r="18" spans="2:23" x14ac:dyDescent="0.25">
      <c r="B18" s="48"/>
      <c r="C18" s="66" t="s">
        <v>13</v>
      </c>
      <c r="D18" s="67" t="s">
        <v>4</v>
      </c>
      <c r="E18" s="68">
        <v>1.1999999999999999E-3</v>
      </c>
      <c r="F18" s="53">
        <f t="shared" si="1"/>
        <v>9</v>
      </c>
      <c r="G18" s="53" t="str">
        <f t="shared" si="0"/>
        <v xml:space="preserve">  </v>
      </c>
      <c r="H18" s="54"/>
      <c r="J18" s="6">
        <f t="shared" si="2"/>
        <v>5</v>
      </c>
      <c r="K18" s="14">
        <f>$G69</f>
        <v>2.5999999999999999E-3</v>
      </c>
      <c r="M18" s="6">
        <v>5</v>
      </c>
      <c r="N18" s="30">
        <v>2.64E-3</v>
      </c>
      <c r="P18" s="7"/>
      <c r="R18" s="7"/>
      <c r="U18" s="7"/>
      <c r="V18" s="7"/>
      <c r="W18" s="78"/>
    </row>
    <row r="19" spans="2:23" x14ac:dyDescent="0.25">
      <c r="B19" s="48"/>
      <c r="C19" s="66" t="s">
        <v>14</v>
      </c>
      <c r="D19" s="67" t="s">
        <v>4</v>
      </c>
      <c r="E19" s="68">
        <v>1.1999999999999999E-3</v>
      </c>
      <c r="F19" s="53">
        <f t="shared" si="1"/>
        <v>10</v>
      </c>
      <c r="G19" s="53" t="str">
        <f t="shared" si="0"/>
        <v xml:space="preserve">  </v>
      </c>
      <c r="H19" s="54"/>
      <c r="J19" s="6">
        <f t="shared" si="2"/>
        <v>6</v>
      </c>
      <c r="K19" s="14">
        <f>$G81</f>
        <v>3.5999999999999999E-3</v>
      </c>
      <c r="M19" s="6">
        <v>6</v>
      </c>
      <c r="N19" s="30">
        <v>3.82E-3</v>
      </c>
      <c r="P19" s="7"/>
      <c r="R19" s="7"/>
      <c r="U19" s="7"/>
      <c r="V19" s="7"/>
      <c r="W19" s="78"/>
    </row>
    <row r="20" spans="2:23" x14ac:dyDescent="0.25">
      <c r="B20" s="48"/>
      <c r="C20" s="66" t="s">
        <v>15</v>
      </c>
      <c r="D20" s="67" t="s">
        <v>4</v>
      </c>
      <c r="E20" s="68">
        <v>1.1999999999999999E-3</v>
      </c>
      <c r="F20" s="53">
        <f t="shared" si="1"/>
        <v>11</v>
      </c>
      <c r="G20" s="53" t="str">
        <f t="shared" si="0"/>
        <v xml:space="preserve">  </v>
      </c>
      <c r="H20" s="54"/>
      <c r="J20" s="6">
        <f t="shared" si="2"/>
        <v>7</v>
      </c>
      <c r="K20" s="14">
        <f>$G93</f>
        <v>4.5999999999999999E-3</v>
      </c>
      <c r="M20" s="6">
        <v>7</v>
      </c>
      <c r="N20" s="30">
        <v>4.8900000000000002E-3</v>
      </c>
      <c r="P20" s="7"/>
      <c r="R20" s="7"/>
      <c r="U20" s="7"/>
      <c r="V20" s="7"/>
      <c r="W20" s="78"/>
    </row>
    <row r="21" spans="2:23" x14ac:dyDescent="0.25">
      <c r="B21" s="48"/>
      <c r="C21" s="69">
        <v>36526</v>
      </c>
      <c r="D21" s="67" t="s">
        <v>4</v>
      </c>
      <c r="E21" s="68">
        <v>1.1999999999999999E-3</v>
      </c>
      <c r="F21" s="53">
        <f t="shared" si="1"/>
        <v>12</v>
      </c>
      <c r="G21" s="53">
        <f t="shared" si="0"/>
        <v>1.1999999999999999E-3</v>
      </c>
      <c r="H21" s="54">
        <v>1</v>
      </c>
      <c r="J21" s="6">
        <f t="shared" si="2"/>
        <v>8</v>
      </c>
      <c r="K21" s="14">
        <f>$G105</f>
        <v>5.4000000000000003E-3</v>
      </c>
      <c r="M21" s="6">
        <v>8</v>
      </c>
      <c r="N21" s="30">
        <v>6.1500000000000001E-3</v>
      </c>
      <c r="P21" s="7"/>
      <c r="R21" s="7"/>
      <c r="U21" s="7"/>
      <c r="V21" s="7"/>
      <c r="W21" s="78"/>
    </row>
    <row r="22" spans="2:23" x14ac:dyDescent="0.25">
      <c r="B22" s="48"/>
      <c r="C22" s="70">
        <v>43831</v>
      </c>
      <c r="D22" s="67" t="s">
        <v>4</v>
      </c>
      <c r="E22" s="68">
        <v>1.1999999999999999E-3</v>
      </c>
      <c r="F22" s="53">
        <f t="shared" si="1"/>
        <v>1</v>
      </c>
      <c r="G22" s="53" t="str">
        <f t="shared" si="0"/>
        <v xml:space="preserve">  </v>
      </c>
      <c r="H22" s="54"/>
      <c r="J22" s="6">
        <f t="shared" si="2"/>
        <v>9</v>
      </c>
      <c r="K22" s="14">
        <f>$G117</f>
        <v>6.1000000000000004E-3</v>
      </c>
      <c r="M22" s="6">
        <v>9</v>
      </c>
      <c r="N22" s="30">
        <v>7.2399999999999999E-3</v>
      </c>
      <c r="P22" s="7"/>
      <c r="R22" s="7"/>
      <c r="U22" s="7"/>
      <c r="V22" s="7"/>
      <c r="W22" s="78"/>
    </row>
    <row r="23" spans="2:23" x14ac:dyDescent="0.25">
      <c r="B23" s="48"/>
      <c r="C23" s="70">
        <v>43832</v>
      </c>
      <c r="D23" s="67" t="s">
        <v>4</v>
      </c>
      <c r="E23" s="68">
        <v>1.1999999999999999E-3</v>
      </c>
      <c r="F23" s="53">
        <f t="shared" si="1"/>
        <v>2</v>
      </c>
      <c r="G23" s="53" t="str">
        <f t="shared" si="0"/>
        <v xml:space="preserve">  </v>
      </c>
      <c r="H23" s="54"/>
      <c r="J23" s="6">
        <f t="shared" si="2"/>
        <v>10</v>
      </c>
      <c r="K23" s="14">
        <f>$G129</f>
        <v>6.7999999999999996E-3</v>
      </c>
      <c r="M23" s="6">
        <v>10</v>
      </c>
      <c r="N23" s="30">
        <v>8.0499999999999999E-3</v>
      </c>
      <c r="P23" s="7"/>
      <c r="R23" s="7"/>
      <c r="U23" s="7"/>
      <c r="V23" s="7"/>
      <c r="W23" s="78"/>
    </row>
    <row r="24" spans="2:23" x14ac:dyDescent="0.25">
      <c r="B24" s="48"/>
      <c r="C24" s="70">
        <v>43833</v>
      </c>
      <c r="D24" s="67" t="s">
        <v>4</v>
      </c>
      <c r="E24" s="68">
        <v>1.1999999999999999E-3</v>
      </c>
      <c r="F24" s="53">
        <f t="shared" si="1"/>
        <v>3</v>
      </c>
      <c r="G24" s="53" t="str">
        <f t="shared" si="0"/>
        <v xml:space="preserve">  </v>
      </c>
      <c r="H24" s="54"/>
      <c r="J24" s="6">
        <f t="shared" si="2"/>
        <v>11</v>
      </c>
      <c r="K24" s="14">
        <f>$G141</f>
        <v>7.4000000000000003E-3</v>
      </c>
      <c r="M24" s="6">
        <v>11</v>
      </c>
      <c r="N24" s="30">
        <v>8.8800000000000007E-3</v>
      </c>
      <c r="P24" s="7"/>
      <c r="R24" s="7"/>
      <c r="U24" s="7"/>
      <c r="V24" s="7"/>
      <c r="W24" s="78"/>
    </row>
    <row r="25" spans="2:23" x14ac:dyDescent="0.25">
      <c r="B25" s="48"/>
      <c r="C25" s="70">
        <v>43834</v>
      </c>
      <c r="D25" s="67" t="s">
        <v>4</v>
      </c>
      <c r="E25" s="68">
        <v>1.1999999999999999E-3</v>
      </c>
      <c r="F25" s="53">
        <f t="shared" si="1"/>
        <v>4</v>
      </c>
      <c r="G25" s="53" t="str">
        <f t="shared" si="0"/>
        <v xml:space="preserve">  </v>
      </c>
      <c r="H25" s="54"/>
      <c r="J25" s="6">
        <f t="shared" si="2"/>
        <v>12</v>
      </c>
      <c r="K25" s="14">
        <f>$G153</f>
        <v>8.0000000000000002E-3</v>
      </c>
      <c r="M25" s="6">
        <v>12</v>
      </c>
      <c r="N25" s="30">
        <v>9.6500000000000006E-3</v>
      </c>
      <c r="P25" s="7"/>
      <c r="R25" s="7"/>
      <c r="U25" s="7"/>
      <c r="V25" s="7"/>
      <c r="W25" s="78"/>
    </row>
    <row r="26" spans="2:23" x14ac:dyDescent="0.25">
      <c r="B26" s="48"/>
      <c r="C26" s="70">
        <v>43835</v>
      </c>
      <c r="D26" s="67" t="s">
        <v>4</v>
      </c>
      <c r="E26" s="68">
        <v>1.1999999999999999E-3</v>
      </c>
      <c r="F26" s="53">
        <f t="shared" si="1"/>
        <v>5</v>
      </c>
      <c r="G26" s="53" t="str">
        <f t="shared" si="0"/>
        <v xml:space="preserve">  </v>
      </c>
      <c r="H26" s="54"/>
      <c r="J26" s="6">
        <f t="shared" si="2"/>
        <v>13</v>
      </c>
      <c r="K26" s="14">
        <f>$G165</f>
        <v>8.6E-3</v>
      </c>
      <c r="M26" s="6">
        <v>13</v>
      </c>
      <c r="N26" s="30">
        <v>1.0359999999999999E-2</v>
      </c>
      <c r="P26" s="7"/>
      <c r="R26" s="7"/>
      <c r="U26" s="7"/>
      <c r="V26" s="7"/>
      <c r="W26" s="78"/>
    </row>
    <row r="27" spans="2:23" x14ac:dyDescent="0.25">
      <c r="B27" s="48"/>
      <c r="C27" s="70">
        <v>43836</v>
      </c>
      <c r="D27" s="67" t="s">
        <v>4</v>
      </c>
      <c r="E27" s="68">
        <v>1.2999999999999999E-3</v>
      </c>
      <c r="F27" s="53">
        <f t="shared" si="1"/>
        <v>6</v>
      </c>
      <c r="G27" s="53" t="str">
        <f t="shared" si="0"/>
        <v xml:space="preserve">  </v>
      </c>
      <c r="H27" s="54"/>
      <c r="J27" s="6">
        <f t="shared" si="2"/>
        <v>14</v>
      </c>
      <c r="K27" s="14">
        <f>$G177</f>
        <v>9.1999999999999998E-3</v>
      </c>
      <c r="M27" s="6">
        <v>14</v>
      </c>
      <c r="N27" s="30">
        <v>1.102E-2</v>
      </c>
      <c r="P27" s="7"/>
      <c r="R27" s="7"/>
      <c r="U27" s="7"/>
      <c r="V27" s="7"/>
      <c r="W27" s="78"/>
    </row>
    <row r="28" spans="2:23" x14ac:dyDescent="0.25">
      <c r="B28" s="48"/>
      <c r="C28" s="70">
        <v>43837</v>
      </c>
      <c r="D28" s="67" t="s">
        <v>4</v>
      </c>
      <c r="E28" s="68">
        <v>1.2999999999999999E-3</v>
      </c>
      <c r="F28" s="53">
        <f t="shared" si="1"/>
        <v>7</v>
      </c>
      <c r="G28" s="53" t="str">
        <f t="shared" si="0"/>
        <v xml:space="preserve">  </v>
      </c>
      <c r="H28" s="54"/>
      <c r="J28" s="6">
        <f t="shared" si="2"/>
        <v>15</v>
      </c>
      <c r="K28" s="14">
        <f>$G189</f>
        <v>9.7000000000000003E-3</v>
      </c>
      <c r="M28" s="6">
        <v>15</v>
      </c>
      <c r="N28" s="30">
        <v>1.154E-2</v>
      </c>
      <c r="P28" s="7"/>
      <c r="R28" s="7"/>
      <c r="U28" s="7"/>
      <c r="V28" s="7"/>
      <c r="W28" s="78"/>
    </row>
    <row r="29" spans="2:23" x14ac:dyDescent="0.25">
      <c r="B29" s="48"/>
      <c r="C29" s="70">
        <v>43838</v>
      </c>
      <c r="D29" s="67" t="s">
        <v>4</v>
      </c>
      <c r="E29" s="68">
        <v>1.2999999999999999E-3</v>
      </c>
      <c r="F29" s="53">
        <f t="shared" si="1"/>
        <v>8</v>
      </c>
      <c r="G29" s="53" t="str">
        <f t="shared" si="0"/>
        <v xml:space="preserve">  </v>
      </c>
      <c r="H29" s="54"/>
      <c r="J29" s="6">
        <f t="shared" si="2"/>
        <v>16</v>
      </c>
      <c r="K29" s="14">
        <f>$G201</f>
        <v>1.03E-2</v>
      </c>
      <c r="M29" s="6">
        <v>16</v>
      </c>
      <c r="N29" s="30">
        <v>1.205E-2</v>
      </c>
      <c r="P29" s="7"/>
      <c r="R29" s="7"/>
      <c r="U29" s="7"/>
      <c r="V29" s="7"/>
      <c r="W29" s="78"/>
    </row>
    <row r="30" spans="2:23" x14ac:dyDescent="0.25">
      <c r="B30" s="48"/>
      <c r="C30" s="70">
        <v>43839</v>
      </c>
      <c r="D30" s="67" t="s">
        <v>4</v>
      </c>
      <c r="E30" s="68">
        <v>1.2999999999999999E-3</v>
      </c>
      <c r="F30" s="53">
        <f t="shared" si="1"/>
        <v>9</v>
      </c>
      <c r="G30" s="53" t="str">
        <f t="shared" si="0"/>
        <v xml:space="preserve">  </v>
      </c>
      <c r="H30" s="54"/>
      <c r="J30" s="6">
        <f t="shared" si="2"/>
        <v>17</v>
      </c>
      <c r="K30" s="14">
        <f>$G213</f>
        <v>1.0800000000000001E-2</v>
      </c>
      <c r="M30" s="6">
        <v>17</v>
      </c>
      <c r="N30" s="30">
        <v>1.2529999999999999E-2</v>
      </c>
      <c r="P30" s="7"/>
      <c r="R30" s="7"/>
      <c r="U30" s="7"/>
      <c r="V30" s="7"/>
      <c r="W30" s="78"/>
    </row>
    <row r="31" spans="2:23" x14ac:dyDescent="0.25">
      <c r="B31" s="48"/>
      <c r="C31" s="70">
        <v>43840</v>
      </c>
      <c r="D31" s="67" t="s">
        <v>4</v>
      </c>
      <c r="E31" s="68">
        <v>1.2999999999999999E-3</v>
      </c>
      <c r="F31" s="53">
        <f t="shared" si="1"/>
        <v>10</v>
      </c>
      <c r="G31" s="53" t="str">
        <f t="shared" si="0"/>
        <v xml:space="preserve">  </v>
      </c>
      <c r="H31" s="54"/>
      <c r="J31" s="6">
        <f t="shared" si="2"/>
        <v>18</v>
      </c>
      <c r="K31" s="14">
        <f>$G225</f>
        <v>1.12E-2</v>
      </c>
      <c r="M31" s="6">
        <v>18</v>
      </c>
      <c r="N31" s="30">
        <v>1.285E-2</v>
      </c>
      <c r="P31" s="7"/>
      <c r="R31" s="7"/>
      <c r="U31" s="7"/>
      <c r="V31" s="7"/>
      <c r="W31" s="78"/>
    </row>
    <row r="32" spans="2:23" x14ac:dyDescent="0.25">
      <c r="B32" s="48"/>
      <c r="C32" s="70">
        <v>43841</v>
      </c>
      <c r="D32" s="67" t="s">
        <v>4</v>
      </c>
      <c r="E32" s="68">
        <v>1.2999999999999999E-3</v>
      </c>
      <c r="F32" s="53">
        <f t="shared" si="1"/>
        <v>11</v>
      </c>
      <c r="G32" s="53" t="str">
        <f t="shared" si="0"/>
        <v xml:space="preserve">  </v>
      </c>
      <c r="H32" s="54"/>
      <c r="J32" s="6">
        <f t="shared" si="2"/>
        <v>19</v>
      </c>
      <c r="K32" s="14">
        <f>$G237</f>
        <v>1.17E-2</v>
      </c>
      <c r="M32" s="6">
        <v>19</v>
      </c>
      <c r="N32" s="30">
        <v>1.3169999999999999E-2</v>
      </c>
      <c r="P32" s="7"/>
      <c r="R32" s="7"/>
      <c r="U32" s="7"/>
      <c r="V32" s="7"/>
      <c r="W32" s="78"/>
    </row>
    <row r="33" spans="2:23" x14ac:dyDescent="0.25">
      <c r="B33" s="48"/>
      <c r="C33" s="69">
        <v>36557</v>
      </c>
      <c r="D33" s="67" t="s">
        <v>4</v>
      </c>
      <c r="E33" s="68">
        <v>1.2999999999999999E-3</v>
      </c>
      <c r="F33" s="53">
        <f t="shared" si="1"/>
        <v>12</v>
      </c>
      <c r="G33" s="53">
        <f t="shared" si="0"/>
        <v>1.2999999999999999E-3</v>
      </c>
      <c r="H33" s="54">
        <f>IF(F33=12,1+H21,"  ")</f>
        <v>2</v>
      </c>
      <c r="J33" s="6">
        <f t="shared" si="2"/>
        <v>20</v>
      </c>
      <c r="K33" s="14">
        <f>$G249</f>
        <v>1.2E-2</v>
      </c>
      <c r="M33" s="6">
        <v>20</v>
      </c>
      <c r="N33" s="30">
        <v>1.35E-2</v>
      </c>
      <c r="P33" s="7"/>
      <c r="R33" s="7"/>
      <c r="U33" s="7"/>
      <c r="V33" s="7"/>
      <c r="W33" s="78"/>
    </row>
    <row r="34" spans="2:23" x14ac:dyDescent="0.25">
      <c r="B34" s="48"/>
      <c r="C34" s="70">
        <v>43862</v>
      </c>
      <c r="D34" s="67" t="s">
        <v>4</v>
      </c>
      <c r="E34" s="68">
        <v>1.2999999999999999E-3</v>
      </c>
      <c r="F34" s="53">
        <f t="shared" si="1"/>
        <v>1</v>
      </c>
      <c r="G34" s="53" t="str">
        <f t="shared" si="0"/>
        <v xml:space="preserve">  </v>
      </c>
      <c r="H34" s="54" t="str">
        <f t="shared" ref="H34:H97" si="3">IF(F34=12,1+H22,"  ")</f>
        <v xml:space="preserve">  </v>
      </c>
      <c r="J34" s="6">
        <f t="shared" si="2"/>
        <v>21</v>
      </c>
      <c r="K34" s="14">
        <f>$G261</f>
        <v>1.24E-2</v>
      </c>
      <c r="M34" s="6">
        <v>21</v>
      </c>
      <c r="N34" s="30">
        <v>1.3849999999999999E-2</v>
      </c>
      <c r="P34" s="7"/>
      <c r="R34" s="7"/>
      <c r="U34" s="7"/>
      <c r="V34" s="7"/>
      <c r="W34" s="78"/>
    </row>
    <row r="35" spans="2:23" x14ac:dyDescent="0.25">
      <c r="B35" s="48"/>
      <c r="C35" s="70">
        <v>43863</v>
      </c>
      <c r="D35" s="67" t="s">
        <v>4</v>
      </c>
      <c r="E35" s="68">
        <v>1.2999999999999999E-3</v>
      </c>
      <c r="F35" s="53">
        <f t="shared" si="1"/>
        <v>2</v>
      </c>
      <c r="G35" s="53" t="str">
        <f t="shared" si="0"/>
        <v xml:space="preserve">  </v>
      </c>
      <c r="H35" s="54" t="str">
        <f t="shared" si="3"/>
        <v xml:space="preserve">  </v>
      </c>
      <c r="J35" s="6">
        <f t="shared" si="2"/>
        <v>22</v>
      </c>
      <c r="K35" s="14">
        <f>$G273</f>
        <v>1.2699999999999999E-2</v>
      </c>
      <c r="M35" s="6">
        <v>22</v>
      </c>
      <c r="N35" s="30">
        <v>1.422E-2</v>
      </c>
      <c r="P35" s="7"/>
      <c r="R35" s="7"/>
      <c r="U35" s="7"/>
      <c r="V35" s="7"/>
      <c r="W35" s="78"/>
    </row>
    <row r="36" spans="2:23" x14ac:dyDescent="0.25">
      <c r="B36" s="48"/>
      <c r="C36" s="70">
        <v>43864</v>
      </c>
      <c r="D36" s="67" t="s">
        <v>4</v>
      </c>
      <c r="E36" s="68">
        <v>1.4E-3</v>
      </c>
      <c r="F36" s="53">
        <f t="shared" si="1"/>
        <v>3</v>
      </c>
      <c r="G36" s="53" t="str">
        <f t="shared" si="0"/>
        <v xml:space="preserve">  </v>
      </c>
      <c r="H36" s="54" t="str">
        <f t="shared" si="3"/>
        <v xml:space="preserve">  </v>
      </c>
      <c r="J36" s="6">
        <f t="shared" si="2"/>
        <v>23</v>
      </c>
      <c r="K36" s="14">
        <f>$G285</f>
        <v>1.2999999999999999E-2</v>
      </c>
      <c r="M36" s="6">
        <v>23</v>
      </c>
      <c r="N36" s="30">
        <v>1.456E-2</v>
      </c>
      <c r="P36" s="7"/>
      <c r="R36" s="7"/>
      <c r="U36" s="7"/>
      <c r="V36" s="7"/>
      <c r="W36" s="78"/>
    </row>
    <row r="37" spans="2:23" x14ac:dyDescent="0.25">
      <c r="B37" s="48"/>
      <c r="C37" s="70">
        <v>43865</v>
      </c>
      <c r="D37" s="67" t="s">
        <v>4</v>
      </c>
      <c r="E37" s="68">
        <v>1.4E-3</v>
      </c>
      <c r="F37" s="53">
        <f t="shared" si="1"/>
        <v>4</v>
      </c>
      <c r="G37" s="53" t="str">
        <f t="shared" si="0"/>
        <v xml:space="preserve">  </v>
      </c>
      <c r="H37" s="54" t="str">
        <f t="shared" si="3"/>
        <v xml:space="preserve">  </v>
      </c>
      <c r="J37" s="6">
        <f t="shared" si="2"/>
        <v>24</v>
      </c>
      <c r="K37" s="14">
        <f>$G297</f>
        <v>1.3299999999999999E-2</v>
      </c>
      <c r="M37" s="6">
        <v>24</v>
      </c>
      <c r="N37" s="30">
        <v>1.491E-2</v>
      </c>
      <c r="P37" s="7"/>
      <c r="R37" s="7"/>
      <c r="U37" s="7"/>
      <c r="V37" s="7"/>
      <c r="W37" s="78"/>
    </row>
    <row r="38" spans="2:23" x14ac:dyDescent="0.25">
      <c r="B38" s="48"/>
      <c r="C38" s="70">
        <v>43866</v>
      </c>
      <c r="D38" s="67" t="s">
        <v>4</v>
      </c>
      <c r="E38" s="68">
        <v>1.4E-3</v>
      </c>
      <c r="F38" s="53">
        <f t="shared" si="1"/>
        <v>5</v>
      </c>
      <c r="G38" s="53" t="str">
        <f t="shared" si="0"/>
        <v xml:space="preserve">  </v>
      </c>
      <c r="H38" s="54" t="str">
        <f t="shared" si="3"/>
        <v xml:space="preserve">  </v>
      </c>
      <c r="J38" s="6">
        <f t="shared" si="2"/>
        <v>25</v>
      </c>
      <c r="K38" s="14">
        <f>$G309</f>
        <v>1.35E-2</v>
      </c>
      <c r="M38" s="6">
        <v>25</v>
      </c>
      <c r="N38" s="30">
        <v>1.5140000000000001E-2</v>
      </c>
      <c r="P38" s="7"/>
      <c r="R38" s="7"/>
      <c r="U38" s="7"/>
      <c r="V38" s="7"/>
      <c r="W38" s="78"/>
    </row>
    <row r="39" spans="2:23" x14ac:dyDescent="0.25">
      <c r="B39" s="48"/>
      <c r="C39" s="70">
        <v>43867</v>
      </c>
      <c r="D39" s="67" t="s">
        <v>4</v>
      </c>
      <c r="E39" s="68">
        <v>1.4E-3</v>
      </c>
      <c r="F39" s="53">
        <f t="shared" si="1"/>
        <v>6</v>
      </c>
      <c r="G39" s="53" t="str">
        <f t="shared" si="0"/>
        <v xml:space="preserve">  </v>
      </c>
      <c r="H39" s="54" t="str">
        <f t="shared" si="3"/>
        <v xml:space="preserve">  </v>
      </c>
      <c r="J39" s="6">
        <f t="shared" si="2"/>
        <v>26</v>
      </c>
      <c r="K39" s="14">
        <f>$G321</f>
        <v>1.37E-2</v>
      </c>
      <c r="M39" s="6">
        <v>26</v>
      </c>
      <c r="N39" s="30">
        <v>1.529E-2</v>
      </c>
      <c r="P39" s="7"/>
      <c r="R39" s="7"/>
      <c r="U39" s="7"/>
      <c r="V39" s="7"/>
      <c r="W39" s="78"/>
    </row>
    <row r="40" spans="2:23" x14ac:dyDescent="0.25">
      <c r="B40" s="48"/>
      <c r="C40" s="70">
        <v>43868</v>
      </c>
      <c r="D40" s="67" t="s">
        <v>4</v>
      </c>
      <c r="E40" s="68">
        <v>1.4E-3</v>
      </c>
      <c r="F40" s="53">
        <f t="shared" si="1"/>
        <v>7</v>
      </c>
      <c r="G40" s="53" t="str">
        <f t="shared" si="0"/>
        <v xml:space="preserve">  </v>
      </c>
      <c r="H40" s="54" t="str">
        <f t="shared" si="3"/>
        <v xml:space="preserve">  </v>
      </c>
      <c r="J40" s="6">
        <f t="shared" si="2"/>
        <v>27</v>
      </c>
      <c r="K40" s="14">
        <f>$G333</f>
        <v>1.38E-2</v>
      </c>
      <c r="M40" s="6">
        <v>27</v>
      </c>
      <c r="N40" s="30">
        <v>1.5480000000000001E-2</v>
      </c>
      <c r="P40" s="7"/>
      <c r="R40" s="7"/>
      <c r="U40" s="7"/>
      <c r="V40" s="7"/>
      <c r="W40" s="78"/>
    </row>
    <row r="41" spans="2:23" x14ac:dyDescent="0.25">
      <c r="B41" s="48"/>
      <c r="C41" s="70">
        <v>43869</v>
      </c>
      <c r="D41" s="67" t="s">
        <v>4</v>
      </c>
      <c r="E41" s="68">
        <v>1.5E-3</v>
      </c>
      <c r="F41" s="53">
        <f t="shared" si="1"/>
        <v>8</v>
      </c>
      <c r="G41" s="53" t="str">
        <f t="shared" si="0"/>
        <v xml:space="preserve">  </v>
      </c>
      <c r="H41" s="54" t="str">
        <f t="shared" si="3"/>
        <v xml:space="preserve">  </v>
      </c>
      <c r="J41" s="6">
        <f t="shared" si="2"/>
        <v>28</v>
      </c>
      <c r="K41" s="14">
        <f>$G345</f>
        <v>1.4E-2</v>
      </c>
      <c r="M41" s="6">
        <v>28</v>
      </c>
      <c r="N41" s="30">
        <v>1.559E-2</v>
      </c>
      <c r="P41" s="7"/>
      <c r="R41" s="7"/>
      <c r="U41" s="7"/>
      <c r="V41" s="7"/>
      <c r="W41" s="78"/>
    </row>
    <row r="42" spans="2:23" x14ac:dyDescent="0.25">
      <c r="B42" s="48"/>
      <c r="C42" s="70">
        <v>43870</v>
      </c>
      <c r="D42" s="67" t="s">
        <v>4</v>
      </c>
      <c r="E42" s="68">
        <v>1.5E-3</v>
      </c>
      <c r="F42" s="53">
        <f t="shared" si="1"/>
        <v>9</v>
      </c>
      <c r="G42" s="53" t="str">
        <f t="shared" si="0"/>
        <v xml:space="preserve">  </v>
      </c>
      <c r="H42" s="54" t="str">
        <f t="shared" si="3"/>
        <v xml:space="preserve">  </v>
      </c>
      <c r="J42" s="6">
        <f t="shared" si="2"/>
        <v>29</v>
      </c>
      <c r="K42" s="14">
        <f>$G357</f>
        <v>1.41E-2</v>
      </c>
      <c r="M42" s="6">
        <v>29</v>
      </c>
      <c r="N42" s="30">
        <v>1.5709999999999998E-2</v>
      </c>
      <c r="P42" s="7"/>
      <c r="R42" s="7"/>
      <c r="U42" s="7"/>
      <c r="V42" s="7"/>
      <c r="W42" s="78"/>
    </row>
    <row r="43" spans="2:23" x14ac:dyDescent="0.25">
      <c r="B43" s="48"/>
      <c r="C43" s="70">
        <v>43871</v>
      </c>
      <c r="D43" s="67" t="s">
        <v>4</v>
      </c>
      <c r="E43" s="68">
        <v>1.5E-3</v>
      </c>
      <c r="F43" s="53">
        <f t="shared" si="1"/>
        <v>10</v>
      </c>
      <c r="G43" s="53" t="str">
        <f t="shared" si="0"/>
        <v xml:space="preserve">  </v>
      </c>
      <c r="H43" s="54" t="str">
        <f t="shared" si="3"/>
        <v xml:space="preserve">  </v>
      </c>
      <c r="J43" s="6">
        <f t="shared" si="2"/>
        <v>30</v>
      </c>
      <c r="K43" s="14">
        <f>$G369</f>
        <v>1.4200000000000001E-2</v>
      </c>
      <c r="M43" s="6">
        <v>30</v>
      </c>
      <c r="N43" s="30">
        <v>1.5789999999999998E-2</v>
      </c>
      <c r="O43" s="82"/>
      <c r="P43" s="7"/>
      <c r="R43" s="7"/>
      <c r="U43" s="7"/>
      <c r="V43" s="7"/>
      <c r="W43" s="78"/>
    </row>
    <row r="44" spans="2:23" x14ac:dyDescent="0.25">
      <c r="B44" s="48"/>
      <c r="C44" s="70">
        <v>43872</v>
      </c>
      <c r="D44" s="67" t="s">
        <v>4</v>
      </c>
      <c r="E44" s="68">
        <v>1.5E-3</v>
      </c>
      <c r="F44" s="53">
        <f t="shared" si="1"/>
        <v>11</v>
      </c>
      <c r="G44" s="53" t="str">
        <f t="shared" si="0"/>
        <v xml:space="preserve">  </v>
      </c>
      <c r="H44" s="54" t="str">
        <f t="shared" si="3"/>
        <v xml:space="preserve">  </v>
      </c>
      <c r="K44" s="2"/>
    </row>
    <row r="45" spans="2:23" x14ac:dyDescent="0.25">
      <c r="B45" s="48"/>
      <c r="C45" s="69">
        <v>36586</v>
      </c>
      <c r="D45" s="67" t="s">
        <v>4</v>
      </c>
      <c r="E45" s="68">
        <v>1.6000000000000001E-3</v>
      </c>
      <c r="F45" s="53">
        <f t="shared" si="1"/>
        <v>12</v>
      </c>
      <c r="G45" s="53">
        <f t="shared" si="0"/>
        <v>1.6000000000000001E-3</v>
      </c>
      <c r="H45" s="54">
        <f t="shared" si="3"/>
        <v>3</v>
      </c>
      <c r="K45" s="2"/>
    </row>
    <row r="46" spans="2:23" x14ac:dyDescent="0.25">
      <c r="B46" s="48"/>
      <c r="C46" s="70">
        <v>43891</v>
      </c>
      <c r="D46" s="67" t="s">
        <v>4</v>
      </c>
      <c r="E46" s="68">
        <v>1.6000000000000001E-3</v>
      </c>
      <c r="F46" s="53">
        <f t="shared" si="1"/>
        <v>1</v>
      </c>
      <c r="G46" s="53" t="str">
        <f t="shared" si="0"/>
        <v xml:space="preserve">  </v>
      </c>
      <c r="H46" s="54" t="str">
        <f t="shared" si="3"/>
        <v xml:space="preserve">  </v>
      </c>
      <c r="K46" s="2"/>
    </row>
    <row r="47" spans="2:23" x14ac:dyDescent="0.25">
      <c r="B47" s="48"/>
      <c r="C47" s="70">
        <v>43892</v>
      </c>
      <c r="D47" s="67" t="s">
        <v>4</v>
      </c>
      <c r="E47" s="68">
        <v>1.6000000000000001E-3</v>
      </c>
      <c r="F47" s="53">
        <f t="shared" si="1"/>
        <v>2</v>
      </c>
      <c r="G47" s="53" t="str">
        <f t="shared" si="0"/>
        <v xml:space="preserve">  </v>
      </c>
      <c r="H47" s="54" t="str">
        <f t="shared" si="3"/>
        <v xml:space="preserve">  </v>
      </c>
      <c r="K47" s="2"/>
    </row>
    <row r="48" spans="2:23" x14ac:dyDescent="0.25">
      <c r="B48" s="48"/>
      <c r="C48" s="70">
        <v>43893</v>
      </c>
      <c r="D48" s="67" t="s">
        <v>4</v>
      </c>
      <c r="E48" s="68">
        <v>1.6999999999999999E-3</v>
      </c>
      <c r="F48" s="53">
        <f t="shared" si="1"/>
        <v>3</v>
      </c>
      <c r="G48" s="53" t="str">
        <f t="shared" si="0"/>
        <v xml:space="preserve">  </v>
      </c>
      <c r="H48" s="54" t="str">
        <f t="shared" si="3"/>
        <v xml:space="preserve">  </v>
      </c>
      <c r="K48" s="2"/>
    </row>
    <row r="49" spans="2:11" x14ac:dyDescent="0.25">
      <c r="B49" s="48"/>
      <c r="C49" s="70">
        <v>43894</v>
      </c>
      <c r="D49" s="67" t="s">
        <v>4</v>
      </c>
      <c r="E49" s="68">
        <v>1.6999999999999999E-3</v>
      </c>
      <c r="F49" s="53">
        <f t="shared" si="1"/>
        <v>4</v>
      </c>
      <c r="G49" s="53" t="str">
        <f t="shared" si="0"/>
        <v xml:space="preserve">  </v>
      </c>
      <c r="H49" s="54" t="str">
        <f t="shared" si="3"/>
        <v xml:space="preserve">  </v>
      </c>
      <c r="K49" s="2"/>
    </row>
    <row r="50" spans="2:11" x14ac:dyDescent="0.25">
      <c r="B50" s="48"/>
      <c r="C50" s="70">
        <v>43895</v>
      </c>
      <c r="D50" s="67" t="s">
        <v>4</v>
      </c>
      <c r="E50" s="68">
        <v>1.6999999999999999E-3</v>
      </c>
      <c r="F50" s="53">
        <f t="shared" si="1"/>
        <v>5</v>
      </c>
      <c r="G50" s="53" t="str">
        <f t="shared" si="0"/>
        <v xml:space="preserve">  </v>
      </c>
      <c r="H50" s="54" t="str">
        <f t="shared" si="3"/>
        <v xml:space="preserve">  </v>
      </c>
      <c r="K50" s="2"/>
    </row>
    <row r="51" spans="2:11" x14ac:dyDescent="0.25">
      <c r="B51" s="48"/>
      <c r="C51" s="70">
        <v>43896</v>
      </c>
      <c r="D51" s="67" t="s">
        <v>4</v>
      </c>
      <c r="E51" s="68">
        <v>1.6999999999999999E-3</v>
      </c>
      <c r="F51" s="53">
        <f t="shared" si="1"/>
        <v>6</v>
      </c>
      <c r="G51" s="53" t="str">
        <f t="shared" si="0"/>
        <v xml:space="preserve">  </v>
      </c>
      <c r="H51" s="54" t="str">
        <f t="shared" si="3"/>
        <v xml:space="preserve">  </v>
      </c>
      <c r="K51" s="2"/>
    </row>
    <row r="52" spans="2:11" x14ac:dyDescent="0.25">
      <c r="B52" s="48"/>
      <c r="C52" s="70">
        <v>43897</v>
      </c>
      <c r="D52" s="67" t="s">
        <v>4</v>
      </c>
      <c r="E52" s="68">
        <v>1.8E-3</v>
      </c>
      <c r="F52" s="53">
        <f t="shared" si="1"/>
        <v>7</v>
      </c>
      <c r="G52" s="53" t="str">
        <f t="shared" si="0"/>
        <v xml:space="preserve">  </v>
      </c>
      <c r="H52" s="54" t="str">
        <f t="shared" si="3"/>
        <v xml:space="preserve">  </v>
      </c>
      <c r="K52" s="2"/>
    </row>
    <row r="53" spans="2:11" x14ac:dyDescent="0.25">
      <c r="B53" s="48"/>
      <c r="C53" s="70">
        <v>43898</v>
      </c>
      <c r="D53" s="67" t="s">
        <v>4</v>
      </c>
      <c r="E53" s="68">
        <v>1.8E-3</v>
      </c>
      <c r="F53" s="53">
        <f t="shared" si="1"/>
        <v>8</v>
      </c>
      <c r="G53" s="53" t="str">
        <f t="shared" si="0"/>
        <v xml:space="preserve">  </v>
      </c>
      <c r="H53" s="54" t="str">
        <f t="shared" si="3"/>
        <v xml:space="preserve">  </v>
      </c>
      <c r="K53" s="2"/>
    </row>
    <row r="54" spans="2:11" x14ac:dyDescent="0.25">
      <c r="B54" s="48"/>
      <c r="C54" s="70">
        <v>43899</v>
      </c>
      <c r="D54" s="67" t="s">
        <v>4</v>
      </c>
      <c r="E54" s="68">
        <v>1.9E-3</v>
      </c>
      <c r="F54" s="53">
        <f t="shared" si="1"/>
        <v>9</v>
      </c>
      <c r="G54" s="53" t="str">
        <f t="shared" si="0"/>
        <v xml:space="preserve">  </v>
      </c>
      <c r="H54" s="54" t="str">
        <f t="shared" si="3"/>
        <v xml:space="preserve">  </v>
      </c>
      <c r="K54" s="2"/>
    </row>
    <row r="55" spans="2:11" x14ac:dyDescent="0.25">
      <c r="B55" s="48"/>
      <c r="C55" s="70">
        <v>43900</v>
      </c>
      <c r="D55" s="67" t="s">
        <v>4</v>
      </c>
      <c r="E55" s="68">
        <v>1.9E-3</v>
      </c>
      <c r="F55" s="53">
        <f t="shared" si="1"/>
        <v>10</v>
      </c>
      <c r="G55" s="53" t="str">
        <f t="shared" si="0"/>
        <v xml:space="preserve">  </v>
      </c>
      <c r="H55" s="54" t="str">
        <f t="shared" si="3"/>
        <v xml:space="preserve">  </v>
      </c>
      <c r="K55" s="2"/>
    </row>
    <row r="56" spans="2:11" x14ac:dyDescent="0.25">
      <c r="B56" s="48"/>
      <c r="C56" s="70">
        <v>43901</v>
      </c>
      <c r="D56" s="67" t="s">
        <v>4</v>
      </c>
      <c r="E56" s="68">
        <v>1.9E-3</v>
      </c>
      <c r="F56" s="53">
        <f t="shared" si="1"/>
        <v>11</v>
      </c>
      <c r="G56" s="53" t="str">
        <f t="shared" si="0"/>
        <v xml:space="preserve">  </v>
      </c>
      <c r="H56" s="54" t="str">
        <f t="shared" si="3"/>
        <v xml:space="preserve">  </v>
      </c>
      <c r="K56" s="2"/>
    </row>
    <row r="57" spans="2:11" x14ac:dyDescent="0.25">
      <c r="B57" s="48"/>
      <c r="C57" s="69">
        <v>36617</v>
      </c>
      <c r="D57" s="67" t="s">
        <v>4</v>
      </c>
      <c r="E57" s="68">
        <v>2E-3</v>
      </c>
      <c r="F57" s="53">
        <f t="shared" si="1"/>
        <v>12</v>
      </c>
      <c r="G57" s="53">
        <f t="shared" si="0"/>
        <v>2E-3</v>
      </c>
      <c r="H57" s="54">
        <f t="shared" si="3"/>
        <v>4</v>
      </c>
      <c r="K57" s="2"/>
    </row>
    <row r="58" spans="2:11" x14ac:dyDescent="0.25">
      <c r="B58" s="48"/>
      <c r="C58" s="70">
        <v>43922</v>
      </c>
      <c r="D58" s="67" t="s">
        <v>4</v>
      </c>
      <c r="E58" s="68">
        <v>2E-3</v>
      </c>
      <c r="F58" s="53">
        <f t="shared" si="1"/>
        <v>1</v>
      </c>
      <c r="G58" s="53" t="str">
        <f t="shared" si="0"/>
        <v xml:space="preserve">  </v>
      </c>
      <c r="H58" s="54" t="str">
        <f t="shared" si="3"/>
        <v xml:space="preserve">  </v>
      </c>
      <c r="K58" s="2"/>
    </row>
    <row r="59" spans="2:11" x14ac:dyDescent="0.25">
      <c r="B59" s="48"/>
      <c r="C59" s="70">
        <v>43923</v>
      </c>
      <c r="D59" s="67" t="s">
        <v>4</v>
      </c>
      <c r="E59" s="68">
        <v>2.0999999999999999E-3</v>
      </c>
      <c r="F59" s="53">
        <f t="shared" si="1"/>
        <v>2</v>
      </c>
      <c r="G59" s="53" t="str">
        <f t="shared" si="0"/>
        <v xml:space="preserve">  </v>
      </c>
      <c r="H59" s="54" t="str">
        <f t="shared" si="3"/>
        <v xml:space="preserve">  </v>
      </c>
      <c r="K59" s="2"/>
    </row>
    <row r="60" spans="2:11" x14ac:dyDescent="0.25">
      <c r="B60" s="48"/>
      <c r="C60" s="70">
        <v>43924</v>
      </c>
      <c r="D60" s="67" t="s">
        <v>4</v>
      </c>
      <c r="E60" s="68">
        <v>2.0999999999999999E-3</v>
      </c>
      <c r="F60" s="53">
        <f t="shared" si="1"/>
        <v>3</v>
      </c>
      <c r="G60" s="53" t="str">
        <f t="shared" si="0"/>
        <v xml:space="preserve">  </v>
      </c>
      <c r="H60" s="54" t="str">
        <f t="shared" si="3"/>
        <v xml:space="preserve">  </v>
      </c>
      <c r="K60" s="2"/>
    </row>
    <row r="61" spans="2:11" x14ac:dyDescent="0.25">
      <c r="B61" s="48"/>
      <c r="C61" s="70">
        <v>43925</v>
      </c>
      <c r="D61" s="67" t="s">
        <v>4</v>
      </c>
      <c r="E61" s="68">
        <v>2.2000000000000001E-3</v>
      </c>
      <c r="F61" s="53">
        <f t="shared" si="1"/>
        <v>4</v>
      </c>
      <c r="G61" s="53" t="str">
        <f t="shared" si="0"/>
        <v xml:space="preserve">  </v>
      </c>
      <c r="H61" s="54" t="str">
        <f t="shared" si="3"/>
        <v xml:space="preserve">  </v>
      </c>
      <c r="K61" s="2"/>
    </row>
    <row r="62" spans="2:11" x14ac:dyDescent="0.25">
      <c r="B62" s="48"/>
      <c r="C62" s="70">
        <v>43926</v>
      </c>
      <c r="D62" s="67" t="s">
        <v>4</v>
      </c>
      <c r="E62" s="68">
        <v>2.2000000000000001E-3</v>
      </c>
      <c r="F62" s="53">
        <f t="shared" si="1"/>
        <v>5</v>
      </c>
      <c r="G62" s="53" t="str">
        <f t="shared" si="0"/>
        <v xml:space="preserve">  </v>
      </c>
      <c r="H62" s="54" t="str">
        <f t="shared" si="3"/>
        <v xml:space="preserve">  </v>
      </c>
      <c r="K62" s="2"/>
    </row>
    <row r="63" spans="2:11" x14ac:dyDescent="0.25">
      <c r="B63" s="48"/>
      <c r="C63" s="70">
        <v>43927</v>
      </c>
      <c r="D63" s="67" t="s">
        <v>4</v>
      </c>
      <c r="E63" s="68">
        <v>2.3E-3</v>
      </c>
      <c r="F63" s="53">
        <f t="shared" si="1"/>
        <v>6</v>
      </c>
      <c r="G63" s="53" t="str">
        <f t="shared" si="0"/>
        <v xml:space="preserve">  </v>
      </c>
      <c r="H63" s="54" t="str">
        <f t="shared" si="3"/>
        <v xml:space="preserve">  </v>
      </c>
      <c r="K63" s="2"/>
    </row>
    <row r="64" spans="2:11" x14ac:dyDescent="0.25">
      <c r="B64" s="48"/>
      <c r="C64" s="70">
        <v>43928</v>
      </c>
      <c r="D64" s="67" t="s">
        <v>4</v>
      </c>
      <c r="E64" s="68">
        <v>2.3E-3</v>
      </c>
      <c r="F64" s="53">
        <f t="shared" si="1"/>
        <v>7</v>
      </c>
      <c r="G64" s="53" t="str">
        <f t="shared" si="0"/>
        <v xml:space="preserve">  </v>
      </c>
      <c r="H64" s="54" t="str">
        <f t="shared" si="3"/>
        <v xml:space="preserve">  </v>
      </c>
      <c r="K64" s="2"/>
    </row>
    <row r="65" spans="2:11" x14ac:dyDescent="0.25">
      <c r="B65" s="48"/>
      <c r="C65" s="70">
        <v>43929</v>
      </c>
      <c r="D65" s="67" t="s">
        <v>4</v>
      </c>
      <c r="E65" s="68">
        <v>2.3999999999999998E-3</v>
      </c>
      <c r="F65" s="53">
        <f t="shared" si="1"/>
        <v>8</v>
      </c>
      <c r="G65" s="53" t="str">
        <f t="shared" si="0"/>
        <v xml:space="preserve">  </v>
      </c>
      <c r="H65" s="54" t="str">
        <f t="shared" si="3"/>
        <v xml:space="preserve">  </v>
      </c>
      <c r="K65" s="2"/>
    </row>
    <row r="66" spans="2:11" x14ac:dyDescent="0.25">
      <c r="B66" s="48"/>
      <c r="C66" s="70">
        <v>43930</v>
      </c>
      <c r="D66" s="67" t="s">
        <v>4</v>
      </c>
      <c r="E66" s="68">
        <v>2.3999999999999998E-3</v>
      </c>
      <c r="F66" s="53">
        <f t="shared" si="1"/>
        <v>9</v>
      </c>
      <c r="G66" s="53" t="str">
        <f t="shared" si="0"/>
        <v xml:space="preserve">  </v>
      </c>
      <c r="H66" s="54" t="str">
        <f t="shared" si="3"/>
        <v xml:space="preserve">  </v>
      </c>
      <c r="K66" s="2"/>
    </row>
    <row r="67" spans="2:11" x14ac:dyDescent="0.25">
      <c r="B67" s="48"/>
      <c r="C67" s="70">
        <v>43931</v>
      </c>
      <c r="D67" s="67" t="s">
        <v>4</v>
      </c>
      <c r="E67" s="68">
        <v>2.5000000000000001E-3</v>
      </c>
      <c r="F67" s="53">
        <f t="shared" si="1"/>
        <v>10</v>
      </c>
      <c r="G67" s="53" t="str">
        <f t="shared" si="0"/>
        <v xml:space="preserve">  </v>
      </c>
      <c r="H67" s="54" t="str">
        <f t="shared" si="3"/>
        <v xml:space="preserve">  </v>
      </c>
      <c r="K67" s="2"/>
    </row>
    <row r="68" spans="2:11" x14ac:dyDescent="0.25">
      <c r="B68" s="48"/>
      <c r="C68" s="70">
        <v>43932</v>
      </c>
      <c r="D68" s="67" t="s">
        <v>4</v>
      </c>
      <c r="E68" s="68">
        <v>2.5999999999999999E-3</v>
      </c>
      <c r="F68" s="53">
        <f t="shared" si="1"/>
        <v>11</v>
      </c>
      <c r="G68" s="53" t="str">
        <f t="shared" si="0"/>
        <v xml:space="preserve">  </v>
      </c>
      <c r="H68" s="54" t="str">
        <f t="shared" si="3"/>
        <v xml:space="preserve">  </v>
      </c>
      <c r="K68" s="2"/>
    </row>
    <row r="69" spans="2:11" x14ac:dyDescent="0.25">
      <c r="B69" s="48"/>
      <c r="C69" s="69">
        <v>36647</v>
      </c>
      <c r="D69" s="67" t="s">
        <v>4</v>
      </c>
      <c r="E69" s="68">
        <v>2.5999999999999999E-3</v>
      </c>
      <c r="F69" s="53">
        <f t="shared" si="1"/>
        <v>12</v>
      </c>
      <c r="G69" s="53">
        <f t="shared" si="0"/>
        <v>2.5999999999999999E-3</v>
      </c>
      <c r="H69" s="54">
        <f t="shared" si="3"/>
        <v>5</v>
      </c>
      <c r="K69" s="2"/>
    </row>
    <row r="70" spans="2:11" x14ac:dyDescent="0.25">
      <c r="B70" s="48"/>
      <c r="C70" s="70">
        <v>43952</v>
      </c>
      <c r="D70" s="67" t="s">
        <v>4</v>
      </c>
      <c r="E70" s="68">
        <v>2.7000000000000001E-3</v>
      </c>
      <c r="F70" s="53">
        <f t="shared" si="1"/>
        <v>1</v>
      </c>
      <c r="G70" s="53" t="str">
        <f t="shared" si="0"/>
        <v xml:space="preserve">  </v>
      </c>
      <c r="H70" s="54" t="str">
        <f t="shared" si="3"/>
        <v xml:space="preserve">  </v>
      </c>
      <c r="K70" s="2"/>
    </row>
    <row r="71" spans="2:11" x14ac:dyDescent="0.25">
      <c r="B71" s="48"/>
      <c r="C71" s="70">
        <v>43953</v>
      </c>
      <c r="D71" s="67" t="s">
        <v>4</v>
      </c>
      <c r="E71" s="68">
        <v>2.8E-3</v>
      </c>
      <c r="F71" s="53">
        <f t="shared" si="1"/>
        <v>2</v>
      </c>
      <c r="G71" s="53" t="str">
        <f t="shared" si="0"/>
        <v xml:space="preserve">  </v>
      </c>
      <c r="H71" s="54" t="str">
        <f t="shared" si="3"/>
        <v xml:space="preserve">  </v>
      </c>
      <c r="K71" s="2"/>
    </row>
    <row r="72" spans="2:11" x14ac:dyDescent="0.25">
      <c r="B72" s="48"/>
      <c r="C72" s="70">
        <v>43954</v>
      </c>
      <c r="D72" s="67" t="s">
        <v>4</v>
      </c>
      <c r="E72" s="68">
        <v>2.8E-3</v>
      </c>
      <c r="F72" s="53">
        <f t="shared" si="1"/>
        <v>3</v>
      </c>
      <c r="G72" s="53" t="str">
        <f t="shared" si="0"/>
        <v xml:space="preserve">  </v>
      </c>
      <c r="H72" s="54" t="str">
        <f t="shared" si="3"/>
        <v xml:space="preserve">  </v>
      </c>
      <c r="K72" s="2"/>
    </row>
    <row r="73" spans="2:11" x14ac:dyDescent="0.25">
      <c r="B73" s="48"/>
      <c r="C73" s="70">
        <v>43955</v>
      </c>
      <c r="D73" s="67" t="s">
        <v>4</v>
      </c>
      <c r="E73" s="68">
        <v>2.8999999999999998E-3</v>
      </c>
      <c r="F73" s="53">
        <f t="shared" si="1"/>
        <v>4</v>
      </c>
      <c r="G73" s="53" t="str">
        <f t="shared" si="0"/>
        <v xml:space="preserve">  </v>
      </c>
      <c r="H73" s="54" t="str">
        <f t="shared" si="3"/>
        <v xml:space="preserve">  </v>
      </c>
      <c r="K73" s="2"/>
    </row>
    <row r="74" spans="2:11" x14ac:dyDescent="0.25">
      <c r="B74" s="48"/>
      <c r="C74" s="70">
        <v>43956</v>
      </c>
      <c r="D74" s="67" t="s">
        <v>4</v>
      </c>
      <c r="E74" s="68">
        <v>3.0000000000000001E-3</v>
      </c>
      <c r="F74" s="53">
        <f t="shared" si="1"/>
        <v>5</v>
      </c>
      <c r="G74" s="53" t="str">
        <f t="shared" si="0"/>
        <v xml:space="preserve">  </v>
      </c>
      <c r="H74" s="54" t="str">
        <f t="shared" si="3"/>
        <v xml:space="preserve">  </v>
      </c>
      <c r="K74" s="2"/>
    </row>
    <row r="75" spans="2:11" x14ac:dyDescent="0.25">
      <c r="B75" s="48"/>
      <c r="C75" s="70">
        <v>43957</v>
      </c>
      <c r="D75" s="67" t="s">
        <v>4</v>
      </c>
      <c r="E75" s="68">
        <v>3.0999999999999999E-3</v>
      </c>
      <c r="F75" s="53">
        <f t="shared" si="1"/>
        <v>6</v>
      </c>
      <c r="G75" s="53" t="str">
        <f t="shared" ref="G75:G138" si="4">IF(F75=12,E75,"  ")</f>
        <v xml:space="preserve">  </v>
      </c>
      <c r="H75" s="54" t="str">
        <f t="shared" si="3"/>
        <v xml:space="preserve">  </v>
      </c>
      <c r="K75" s="2"/>
    </row>
    <row r="76" spans="2:11" x14ac:dyDescent="0.25">
      <c r="B76" s="48"/>
      <c r="C76" s="70">
        <v>43958</v>
      </c>
      <c r="D76" s="67" t="s">
        <v>4</v>
      </c>
      <c r="E76" s="68">
        <v>3.2000000000000002E-3</v>
      </c>
      <c r="F76" s="53">
        <f t="shared" ref="F76:F139" si="5">IF(F75=12,1,F75+1)</f>
        <v>7</v>
      </c>
      <c r="G76" s="53" t="str">
        <f t="shared" si="4"/>
        <v xml:space="preserve">  </v>
      </c>
      <c r="H76" s="54" t="str">
        <f t="shared" si="3"/>
        <v xml:space="preserve">  </v>
      </c>
      <c r="K76" s="2"/>
    </row>
    <row r="77" spans="2:11" x14ac:dyDescent="0.25">
      <c r="B77" s="48"/>
      <c r="C77" s="70">
        <v>43959</v>
      </c>
      <c r="D77" s="67" t="s">
        <v>4</v>
      </c>
      <c r="E77" s="68">
        <v>3.2000000000000002E-3</v>
      </c>
      <c r="F77" s="53">
        <f t="shared" si="5"/>
        <v>8</v>
      </c>
      <c r="G77" s="53" t="str">
        <f t="shared" si="4"/>
        <v xml:space="preserve">  </v>
      </c>
      <c r="H77" s="54" t="str">
        <f t="shared" si="3"/>
        <v xml:space="preserve">  </v>
      </c>
      <c r="K77" s="2"/>
    </row>
    <row r="78" spans="2:11" x14ac:dyDescent="0.25">
      <c r="B78" s="48"/>
      <c r="C78" s="70">
        <v>43960</v>
      </c>
      <c r="D78" s="67" t="s">
        <v>4</v>
      </c>
      <c r="E78" s="68">
        <v>3.3E-3</v>
      </c>
      <c r="F78" s="53">
        <f t="shared" si="5"/>
        <v>9</v>
      </c>
      <c r="G78" s="53" t="str">
        <f t="shared" si="4"/>
        <v xml:space="preserve">  </v>
      </c>
      <c r="H78" s="54" t="str">
        <f t="shared" si="3"/>
        <v xml:space="preserve">  </v>
      </c>
      <c r="K78" s="2"/>
    </row>
    <row r="79" spans="2:11" x14ac:dyDescent="0.25">
      <c r="B79" s="48"/>
      <c r="C79" s="70">
        <v>43961</v>
      </c>
      <c r="D79" s="67" t="s">
        <v>4</v>
      </c>
      <c r="E79" s="68">
        <v>3.3999999999999998E-3</v>
      </c>
      <c r="F79" s="53">
        <f t="shared" si="5"/>
        <v>10</v>
      </c>
      <c r="G79" s="53" t="str">
        <f t="shared" si="4"/>
        <v xml:space="preserve">  </v>
      </c>
      <c r="H79" s="54" t="str">
        <f t="shared" si="3"/>
        <v xml:space="preserve">  </v>
      </c>
      <c r="K79" s="2"/>
    </row>
    <row r="80" spans="2:11" x14ac:dyDescent="0.25">
      <c r="B80" s="48"/>
      <c r="C80" s="70">
        <v>43962</v>
      </c>
      <c r="D80" s="67" t="s">
        <v>4</v>
      </c>
      <c r="E80" s="68">
        <v>3.5000000000000001E-3</v>
      </c>
      <c r="F80" s="53">
        <f t="shared" si="5"/>
        <v>11</v>
      </c>
      <c r="G80" s="53" t="str">
        <f t="shared" si="4"/>
        <v xml:space="preserve">  </v>
      </c>
      <c r="H80" s="54" t="str">
        <f t="shared" si="3"/>
        <v xml:space="preserve">  </v>
      </c>
      <c r="K80" s="2"/>
    </row>
    <row r="81" spans="2:11" x14ac:dyDescent="0.25">
      <c r="B81" s="48"/>
      <c r="C81" s="69">
        <v>36678</v>
      </c>
      <c r="D81" s="67" t="s">
        <v>4</v>
      </c>
      <c r="E81" s="68">
        <v>3.5999999999999999E-3</v>
      </c>
      <c r="F81" s="53">
        <f t="shared" si="5"/>
        <v>12</v>
      </c>
      <c r="G81" s="53">
        <f t="shared" si="4"/>
        <v>3.5999999999999999E-3</v>
      </c>
      <c r="H81" s="54">
        <f t="shared" si="3"/>
        <v>6</v>
      </c>
      <c r="K81" s="2"/>
    </row>
    <row r="82" spans="2:11" x14ac:dyDescent="0.25">
      <c r="B82" s="48"/>
      <c r="C82" s="70">
        <v>43983</v>
      </c>
      <c r="D82" s="67" t="s">
        <v>4</v>
      </c>
      <c r="E82" s="68">
        <v>3.7000000000000002E-3</v>
      </c>
      <c r="F82" s="53">
        <f t="shared" si="5"/>
        <v>1</v>
      </c>
      <c r="G82" s="53" t="str">
        <f t="shared" si="4"/>
        <v xml:space="preserve">  </v>
      </c>
      <c r="H82" s="54" t="str">
        <f t="shared" si="3"/>
        <v xml:space="preserve">  </v>
      </c>
      <c r="K82" s="2"/>
    </row>
    <row r="83" spans="2:11" x14ac:dyDescent="0.25">
      <c r="B83" s="48"/>
      <c r="C83" s="70">
        <v>43984</v>
      </c>
      <c r="D83" s="67" t="s">
        <v>4</v>
      </c>
      <c r="E83" s="68">
        <v>3.8E-3</v>
      </c>
      <c r="F83" s="53">
        <f t="shared" si="5"/>
        <v>2</v>
      </c>
      <c r="G83" s="53" t="str">
        <f t="shared" si="4"/>
        <v xml:space="preserve">  </v>
      </c>
      <c r="H83" s="54" t="str">
        <f t="shared" si="3"/>
        <v xml:space="preserve">  </v>
      </c>
      <c r="K83" s="2"/>
    </row>
    <row r="84" spans="2:11" x14ac:dyDescent="0.25">
      <c r="B84" s="48"/>
      <c r="C84" s="70">
        <v>43985</v>
      </c>
      <c r="D84" s="67" t="s">
        <v>4</v>
      </c>
      <c r="E84" s="68">
        <v>3.8999999999999998E-3</v>
      </c>
      <c r="F84" s="53">
        <f t="shared" si="5"/>
        <v>3</v>
      </c>
      <c r="G84" s="53" t="str">
        <f t="shared" si="4"/>
        <v xml:space="preserve">  </v>
      </c>
      <c r="H84" s="54" t="str">
        <f t="shared" si="3"/>
        <v xml:space="preserve">  </v>
      </c>
      <c r="K84" s="2"/>
    </row>
    <row r="85" spans="2:11" x14ac:dyDescent="0.25">
      <c r="B85" s="48"/>
      <c r="C85" s="70">
        <v>43986</v>
      </c>
      <c r="D85" s="67" t="s">
        <v>4</v>
      </c>
      <c r="E85" s="68">
        <v>3.8999999999999998E-3</v>
      </c>
      <c r="F85" s="53">
        <f t="shared" si="5"/>
        <v>4</v>
      </c>
      <c r="G85" s="53" t="str">
        <f t="shared" si="4"/>
        <v xml:space="preserve">  </v>
      </c>
      <c r="H85" s="54" t="str">
        <f t="shared" si="3"/>
        <v xml:space="preserve">  </v>
      </c>
      <c r="K85" s="2"/>
    </row>
    <row r="86" spans="2:11" x14ac:dyDescent="0.25">
      <c r="B86" s="48"/>
      <c r="C86" s="70">
        <v>43987</v>
      </c>
      <c r="D86" s="67" t="s">
        <v>4</v>
      </c>
      <c r="E86" s="68">
        <v>4.0000000000000001E-3</v>
      </c>
      <c r="F86" s="53">
        <f t="shared" si="5"/>
        <v>5</v>
      </c>
      <c r="G86" s="53" t="str">
        <f t="shared" si="4"/>
        <v xml:space="preserve">  </v>
      </c>
      <c r="H86" s="54" t="str">
        <f t="shared" si="3"/>
        <v xml:space="preserve">  </v>
      </c>
      <c r="K86" s="2"/>
    </row>
    <row r="87" spans="2:11" x14ac:dyDescent="0.25">
      <c r="B87" s="48"/>
      <c r="C87" s="70">
        <v>43988</v>
      </c>
      <c r="D87" s="67" t="s">
        <v>4</v>
      </c>
      <c r="E87" s="68">
        <v>4.1000000000000003E-3</v>
      </c>
      <c r="F87" s="53">
        <f t="shared" si="5"/>
        <v>6</v>
      </c>
      <c r="G87" s="53" t="str">
        <f t="shared" si="4"/>
        <v xml:space="preserve">  </v>
      </c>
      <c r="H87" s="54" t="str">
        <f t="shared" si="3"/>
        <v xml:space="preserve">  </v>
      </c>
      <c r="K87" s="2"/>
    </row>
    <row r="88" spans="2:11" x14ac:dyDescent="0.25">
      <c r="B88" s="48"/>
      <c r="C88" s="70">
        <v>43989</v>
      </c>
      <c r="D88" s="67" t="s">
        <v>4</v>
      </c>
      <c r="E88" s="68">
        <v>4.1999999999999997E-3</v>
      </c>
      <c r="F88" s="53">
        <f t="shared" si="5"/>
        <v>7</v>
      </c>
      <c r="G88" s="53" t="str">
        <f t="shared" si="4"/>
        <v xml:space="preserve">  </v>
      </c>
      <c r="H88" s="54" t="str">
        <f t="shared" si="3"/>
        <v xml:space="preserve">  </v>
      </c>
      <c r="K88" s="2"/>
    </row>
    <row r="89" spans="2:11" x14ac:dyDescent="0.25">
      <c r="B89" s="48"/>
      <c r="C89" s="70">
        <v>43990</v>
      </c>
      <c r="D89" s="67" t="s">
        <v>4</v>
      </c>
      <c r="E89" s="68">
        <v>4.3E-3</v>
      </c>
      <c r="F89" s="53">
        <f t="shared" si="5"/>
        <v>8</v>
      </c>
      <c r="G89" s="53" t="str">
        <f t="shared" si="4"/>
        <v xml:space="preserve">  </v>
      </c>
      <c r="H89" s="54" t="str">
        <f t="shared" si="3"/>
        <v xml:space="preserve">  </v>
      </c>
      <c r="K89" s="2"/>
    </row>
    <row r="90" spans="2:11" x14ac:dyDescent="0.25">
      <c r="B90" s="48"/>
      <c r="C90" s="70">
        <v>43991</v>
      </c>
      <c r="D90" s="67" t="s">
        <v>4</v>
      </c>
      <c r="E90" s="68">
        <v>4.4000000000000003E-3</v>
      </c>
      <c r="F90" s="53">
        <f t="shared" si="5"/>
        <v>9</v>
      </c>
      <c r="G90" s="53" t="str">
        <f t="shared" si="4"/>
        <v xml:space="preserve">  </v>
      </c>
      <c r="H90" s="54" t="str">
        <f t="shared" si="3"/>
        <v xml:space="preserve">  </v>
      </c>
      <c r="K90" s="2"/>
    </row>
    <row r="91" spans="2:11" x14ac:dyDescent="0.25">
      <c r="B91" s="48"/>
      <c r="C91" s="70">
        <v>43992</v>
      </c>
      <c r="D91" s="67" t="s">
        <v>4</v>
      </c>
      <c r="E91" s="68">
        <v>4.4000000000000003E-3</v>
      </c>
      <c r="F91" s="53">
        <f t="shared" si="5"/>
        <v>10</v>
      </c>
      <c r="G91" s="53" t="str">
        <f t="shared" si="4"/>
        <v xml:space="preserve">  </v>
      </c>
      <c r="H91" s="54" t="str">
        <f t="shared" si="3"/>
        <v xml:space="preserve">  </v>
      </c>
      <c r="K91" s="2"/>
    </row>
    <row r="92" spans="2:11" x14ac:dyDescent="0.25">
      <c r="B92" s="48"/>
      <c r="C92" s="70">
        <v>43993</v>
      </c>
      <c r="D92" s="67" t="s">
        <v>4</v>
      </c>
      <c r="E92" s="68">
        <v>4.4999999999999997E-3</v>
      </c>
      <c r="F92" s="53">
        <f t="shared" si="5"/>
        <v>11</v>
      </c>
      <c r="G92" s="53" t="str">
        <f t="shared" si="4"/>
        <v xml:space="preserve">  </v>
      </c>
      <c r="H92" s="54" t="str">
        <f t="shared" si="3"/>
        <v xml:space="preserve">  </v>
      </c>
      <c r="K92" s="2"/>
    </row>
    <row r="93" spans="2:11" x14ac:dyDescent="0.25">
      <c r="B93" s="48"/>
      <c r="C93" s="69">
        <v>36708</v>
      </c>
      <c r="D93" s="67" t="s">
        <v>4</v>
      </c>
      <c r="E93" s="68">
        <v>4.5999999999999999E-3</v>
      </c>
      <c r="F93" s="53">
        <f t="shared" si="5"/>
        <v>12</v>
      </c>
      <c r="G93" s="53">
        <f t="shared" si="4"/>
        <v>4.5999999999999999E-3</v>
      </c>
      <c r="H93" s="54">
        <f t="shared" si="3"/>
        <v>7</v>
      </c>
      <c r="K93" s="2"/>
    </row>
    <row r="94" spans="2:11" x14ac:dyDescent="0.25">
      <c r="B94" s="48"/>
      <c r="C94" s="70">
        <v>44013</v>
      </c>
      <c r="D94" s="67" t="s">
        <v>4</v>
      </c>
      <c r="E94" s="68">
        <v>4.5999999999999999E-3</v>
      </c>
      <c r="F94" s="53">
        <f t="shared" si="5"/>
        <v>1</v>
      </c>
      <c r="G94" s="53" t="str">
        <f t="shared" si="4"/>
        <v xml:space="preserve">  </v>
      </c>
      <c r="H94" s="54" t="str">
        <f t="shared" si="3"/>
        <v xml:space="preserve">  </v>
      </c>
      <c r="K94" s="2"/>
    </row>
    <row r="95" spans="2:11" x14ac:dyDescent="0.25">
      <c r="B95" s="48"/>
      <c r="C95" s="70">
        <v>44014</v>
      </c>
      <c r="D95" s="67" t="s">
        <v>4</v>
      </c>
      <c r="E95" s="68">
        <v>4.7000000000000002E-3</v>
      </c>
      <c r="F95" s="53">
        <f t="shared" si="5"/>
        <v>2</v>
      </c>
      <c r="G95" s="53" t="str">
        <f t="shared" si="4"/>
        <v xml:space="preserve">  </v>
      </c>
      <c r="H95" s="54" t="str">
        <f t="shared" si="3"/>
        <v xml:space="preserve">  </v>
      </c>
      <c r="K95" s="2"/>
    </row>
    <row r="96" spans="2:11" x14ac:dyDescent="0.25">
      <c r="B96" s="48"/>
      <c r="C96" s="70">
        <v>44015</v>
      </c>
      <c r="D96" s="67" t="s">
        <v>4</v>
      </c>
      <c r="E96" s="68">
        <v>4.7999999999999996E-3</v>
      </c>
      <c r="F96" s="53">
        <f t="shared" si="5"/>
        <v>3</v>
      </c>
      <c r="G96" s="53" t="str">
        <f t="shared" si="4"/>
        <v xml:space="preserve">  </v>
      </c>
      <c r="H96" s="54" t="str">
        <f t="shared" si="3"/>
        <v xml:space="preserve">  </v>
      </c>
      <c r="K96" s="2"/>
    </row>
    <row r="97" spans="2:11" x14ac:dyDescent="0.25">
      <c r="B97" s="48"/>
      <c r="C97" s="70">
        <v>44016</v>
      </c>
      <c r="D97" s="67" t="s">
        <v>4</v>
      </c>
      <c r="E97" s="68">
        <v>4.7999999999999996E-3</v>
      </c>
      <c r="F97" s="53">
        <f t="shared" si="5"/>
        <v>4</v>
      </c>
      <c r="G97" s="53" t="str">
        <f t="shared" si="4"/>
        <v xml:space="preserve">  </v>
      </c>
      <c r="H97" s="54" t="str">
        <f t="shared" si="3"/>
        <v xml:space="preserve">  </v>
      </c>
      <c r="K97" s="2"/>
    </row>
    <row r="98" spans="2:11" x14ac:dyDescent="0.25">
      <c r="B98" s="48"/>
      <c r="C98" s="70">
        <v>44017</v>
      </c>
      <c r="D98" s="67" t="s">
        <v>4</v>
      </c>
      <c r="E98" s="68">
        <v>4.8999999999999998E-3</v>
      </c>
      <c r="F98" s="53">
        <f t="shared" si="5"/>
        <v>5</v>
      </c>
      <c r="G98" s="53" t="str">
        <f t="shared" si="4"/>
        <v xml:space="preserve">  </v>
      </c>
      <c r="H98" s="54" t="str">
        <f t="shared" ref="H98:H161" si="6">IF(F98=12,1+H86,"  ")</f>
        <v xml:space="preserve">  </v>
      </c>
      <c r="K98" s="2"/>
    </row>
    <row r="99" spans="2:11" x14ac:dyDescent="0.25">
      <c r="B99" s="48"/>
      <c r="C99" s="70">
        <v>44018</v>
      </c>
      <c r="D99" s="67" t="s">
        <v>4</v>
      </c>
      <c r="E99" s="68">
        <v>5.0000000000000001E-3</v>
      </c>
      <c r="F99" s="53">
        <f t="shared" si="5"/>
        <v>6</v>
      </c>
      <c r="G99" s="53" t="str">
        <f t="shared" si="4"/>
        <v xml:space="preserve">  </v>
      </c>
      <c r="H99" s="54" t="str">
        <f t="shared" si="6"/>
        <v xml:space="preserve">  </v>
      </c>
      <c r="K99" s="2"/>
    </row>
    <row r="100" spans="2:11" x14ac:dyDescent="0.25">
      <c r="B100" s="48"/>
      <c r="C100" s="70">
        <v>44019</v>
      </c>
      <c r="D100" s="67" t="s">
        <v>4</v>
      </c>
      <c r="E100" s="68">
        <v>5.0000000000000001E-3</v>
      </c>
      <c r="F100" s="53">
        <f t="shared" si="5"/>
        <v>7</v>
      </c>
      <c r="G100" s="53" t="str">
        <f t="shared" si="4"/>
        <v xml:space="preserve">  </v>
      </c>
      <c r="H100" s="54" t="str">
        <f t="shared" si="6"/>
        <v xml:space="preserve">  </v>
      </c>
      <c r="K100" s="2"/>
    </row>
    <row r="101" spans="2:11" x14ac:dyDescent="0.25">
      <c r="B101" s="48"/>
      <c r="C101" s="70">
        <v>44020</v>
      </c>
      <c r="D101" s="67" t="s">
        <v>4</v>
      </c>
      <c r="E101" s="68">
        <v>5.1000000000000004E-3</v>
      </c>
      <c r="F101" s="53">
        <f t="shared" si="5"/>
        <v>8</v>
      </c>
      <c r="G101" s="53" t="str">
        <f t="shared" si="4"/>
        <v xml:space="preserve">  </v>
      </c>
      <c r="H101" s="54" t="str">
        <f t="shared" si="6"/>
        <v xml:space="preserve">  </v>
      </c>
      <c r="K101" s="2"/>
    </row>
    <row r="102" spans="2:11" x14ac:dyDescent="0.25">
      <c r="B102" s="48"/>
      <c r="C102" s="70">
        <v>44021</v>
      </c>
      <c r="D102" s="67" t="s">
        <v>4</v>
      </c>
      <c r="E102" s="68">
        <v>5.1999999999999998E-3</v>
      </c>
      <c r="F102" s="53">
        <f t="shared" si="5"/>
        <v>9</v>
      </c>
      <c r="G102" s="53" t="str">
        <f t="shared" si="4"/>
        <v xml:space="preserve">  </v>
      </c>
      <c r="H102" s="54" t="str">
        <f t="shared" si="6"/>
        <v xml:space="preserve">  </v>
      </c>
      <c r="K102" s="2"/>
    </row>
    <row r="103" spans="2:11" x14ac:dyDescent="0.25">
      <c r="B103" s="48"/>
      <c r="C103" s="70">
        <v>44022</v>
      </c>
      <c r="D103" s="67" t="s">
        <v>4</v>
      </c>
      <c r="E103" s="68">
        <v>5.1999999999999998E-3</v>
      </c>
      <c r="F103" s="53">
        <f t="shared" si="5"/>
        <v>10</v>
      </c>
      <c r="G103" s="53" t="str">
        <f t="shared" si="4"/>
        <v xml:space="preserve">  </v>
      </c>
      <c r="H103" s="54" t="str">
        <f t="shared" si="6"/>
        <v xml:space="preserve">  </v>
      </c>
      <c r="K103" s="2"/>
    </row>
    <row r="104" spans="2:11" x14ac:dyDescent="0.25">
      <c r="B104" s="48"/>
      <c r="C104" s="70">
        <v>44023</v>
      </c>
      <c r="D104" s="67" t="s">
        <v>4</v>
      </c>
      <c r="E104" s="68">
        <v>5.3E-3</v>
      </c>
      <c r="F104" s="53">
        <f t="shared" si="5"/>
        <v>11</v>
      </c>
      <c r="G104" s="53" t="str">
        <f t="shared" si="4"/>
        <v xml:space="preserve">  </v>
      </c>
      <c r="H104" s="54" t="str">
        <f t="shared" si="6"/>
        <v xml:space="preserve">  </v>
      </c>
      <c r="K104" s="2"/>
    </row>
    <row r="105" spans="2:11" x14ac:dyDescent="0.25">
      <c r="B105" s="48"/>
      <c r="C105" s="69">
        <v>36739</v>
      </c>
      <c r="D105" s="67" t="s">
        <v>4</v>
      </c>
      <c r="E105" s="68">
        <v>5.4000000000000003E-3</v>
      </c>
      <c r="F105" s="53">
        <f t="shared" si="5"/>
        <v>12</v>
      </c>
      <c r="G105" s="53">
        <f t="shared" si="4"/>
        <v>5.4000000000000003E-3</v>
      </c>
      <c r="H105" s="54">
        <f t="shared" si="6"/>
        <v>8</v>
      </c>
      <c r="K105" s="2"/>
    </row>
    <row r="106" spans="2:11" x14ac:dyDescent="0.25">
      <c r="B106" s="48"/>
      <c r="C106" s="70">
        <v>44044</v>
      </c>
      <c r="D106" s="67" t="s">
        <v>4</v>
      </c>
      <c r="E106" s="68">
        <v>5.4000000000000003E-3</v>
      </c>
      <c r="F106" s="53">
        <f t="shared" si="5"/>
        <v>1</v>
      </c>
      <c r="G106" s="53" t="str">
        <f t="shared" si="4"/>
        <v xml:space="preserve">  </v>
      </c>
      <c r="H106" s="54" t="str">
        <f t="shared" si="6"/>
        <v xml:space="preserve">  </v>
      </c>
      <c r="K106" s="2"/>
    </row>
    <row r="107" spans="2:11" x14ac:dyDescent="0.25">
      <c r="B107" s="48"/>
      <c r="C107" s="70">
        <v>44045</v>
      </c>
      <c r="D107" s="67" t="s">
        <v>4</v>
      </c>
      <c r="E107" s="68">
        <v>5.4999999999999997E-3</v>
      </c>
      <c r="F107" s="53">
        <f t="shared" si="5"/>
        <v>2</v>
      </c>
      <c r="G107" s="53" t="str">
        <f t="shared" si="4"/>
        <v xml:space="preserve">  </v>
      </c>
      <c r="H107" s="54" t="str">
        <f t="shared" si="6"/>
        <v xml:space="preserve">  </v>
      </c>
      <c r="K107" s="2"/>
    </row>
    <row r="108" spans="2:11" x14ac:dyDescent="0.25">
      <c r="B108" s="48"/>
      <c r="C108" s="70">
        <v>44046</v>
      </c>
      <c r="D108" s="67" t="s">
        <v>4</v>
      </c>
      <c r="E108" s="68">
        <v>5.4999999999999997E-3</v>
      </c>
      <c r="F108" s="53">
        <f t="shared" si="5"/>
        <v>3</v>
      </c>
      <c r="G108" s="53" t="str">
        <f t="shared" si="4"/>
        <v xml:space="preserve">  </v>
      </c>
      <c r="H108" s="54" t="str">
        <f t="shared" si="6"/>
        <v xml:space="preserve">  </v>
      </c>
      <c r="K108" s="2"/>
    </row>
    <row r="109" spans="2:11" x14ac:dyDescent="0.25">
      <c r="B109" s="48"/>
      <c r="C109" s="70">
        <v>44047</v>
      </c>
      <c r="D109" s="67" t="s">
        <v>4</v>
      </c>
      <c r="E109" s="68">
        <v>5.5999999999999999E-3</v>
      </c>
      <c r="F109" s="53">
        <f t="shared" si="5"/>
        <v>4</v>
      </c>
      <c r="G109" s="53" t="str">
        <f t="shared" si="4"/>
        <v xml:space="preserve">  </v>
      </c>
      <c r="H109" s="54" t="str">
        <f t="shared" si="6"/>
        <v xml:space="preserve">  </v>
      </c>
      <c r="K109" s="2"/>
    </row>
    <row r="110" spans="2:11" x14ac:dyDescent="0.25">
      <c r="B110" s="48"/>
      <c r="C110" s="70">
        <v>44048</v>
      </c>
      <c r="D110" s="67" t="s">
        <v>4</v>
      </c>
      <c r="E110" s="68">
        <v>5.7000000000000002E-3</v>
      </c>
      <c r="F110" s="53">
        <f t="shared" si="5"/>
        <v>5</v>
      </c>
      <c r="G110" s="53" t="str">
        <f t="shared" si="4"/>
        <v xml:space="preserve">  </v>
      </c>
      <c r="H110" s="54" t="str">
        <f t="shared" si="6"/>
        <v xml:space="preserve">  </v>
      </c>
      <c r="K110" s="2"/>
    </row>
    <row r="111" spans="2:11" x14ac:dyDescent="0.25">
      <c r="B111" s="48"/>
      <c r="C111" s="70">
        <v>44049</v>
      </c>
      <c r="D111" s="67" t="s">
        <v>4</v>
      </c>
      <c r="E111" s="68">
        <v>5.7000000000000002E-3</v>
      </c>
      <c r="F111" s="53">
        <f t="shared" si="5"/>
        <v>6</v>
      </c>
      <c r="G111" s="53" t="str">
        <f t="shared" si="4"/>
        <v xml:space="preserve">  </v>
      </c>
      <c r="H111" s="54" t="str">
        <f t="shared" si="6"/>
        <v xml:space="preserve">  </v>
      </c>
      <c r="K111" s="2"/>
    </row>
    <row r="112" spans="2:11" x14ac:dyDescent="0.25">
      <c r="B112" s="48"/>
      <c r="C112" s="70">
        <v>44050</v>
      </c>
      <c r="D112" s="67" t="s">
        <v>4</v>
      </c>
      <c r="E112" s="68">
        <v>5.7999999999999996E-3</v>
      </c>
      <c r="F112" s="53">
        <f t="shared" si="5"/>
        <v>7</v>
      </c>
      <c r="G112" s="53" t="str">
        <f t="shared" si="4"/>
        <v xml:space="preserve">  </v>
      </c>
      <c r="H112" s="54" t="str">
        <f t="shared" si="6"/>
        <v xml:space="preserve">  </v>
      </c>
      <c r="K112" s="2"/>
    </row>
    <row r="113" spans="2:11" x14ac:dyDescent="0.25">
      <c r="B113" s="48"/>
      <c r="C113" s="70">
        <v>44051</v>
      </c>
      <c r="D113" s="67" t="s">
        <v>4</v>
      </c>
      <c r="E113" s="68">
        <v>5.7999999999999996E-3</v>
      </c>
      <c r="F113" s="53">
        <f t="shared" si="5"/>
        <v>8</v>
      </c>
      <c r="G113" s="53" t="str">
        <f t="shared" si="4"/>
        <v xml:space="preserve">  </v>
      </c>
      <c r="H113" s="54" t="str">
        <f t="shared" si="6"/>
        <v xml:space="preserve">  </v>
      </c>
      <c r="K113" s="2"/>
    </row>
    <row r="114" spans="2:11" x14ac:dyDescent="0.25">
      <c r="B114" s="48"/>
      <c r="C114" s="70">
        <v>44052</v>
      </c>
      <c r="D114" s="67" t="s">
        <v>4</v>
      </c>
      <c r="E114" s="68">
        <v>5.8999999999999999E-3</v>
      </c>
      <c r="F114" s="53">
        <f t="shared" si="5"/>
        <v>9</v>
      </c>
      <c r="G114" s="53" t="str">
        <f t="shared" si="4"/>
        <v xml:space="preserve">  </v>
      </c>
      <c r="H114" s="54" t="str">
        <f t="shared" si="6"/>
        <v xml:space="preserve">  </v>
      </c>
      <c r="K114" s="2"/>
    </row>
    <row r="115" spans="2:11" x14ac:dyDescent="0.25">
      <c r="B115" s="48"/>
      <c r="C115" s="70">
        <v>44053</v>
      </c>
      <c r="D115" s="67" t="s">
        <v>4</v>
      </c>
      <c r="E115" s="68">
        <v>6.0000000000000001E-3</v>
      </c>
      <c r="F115" s="53">
        <f t="shared" si="5"/>
        <v>10</v>
      </c>
      <c r="G115" s="53" t="str">
        <f t="shared" si="4"/>
        <v xml:space="preserve">  </v>
      </c>
      <c r="H115" s="54" t="str">
        <f t="shared" si="6"/>
        <v xml:space="preserve">  </v>
      </c>
      <c r="K115" s="2"/>
    </row>
    <row r="116" spans="2:11" x14ac:dyDescent="0.25">
      <c r="B116" s="48"/>
      <c r="C116" s="70">
        <v>44054</v>
      </c>
      <c r="D116" s="67" t="s">
        <v>4</v>
      </c>
      <c r="E116" s="68">
        <v>6.0000000000000001E-3</v>
      </c>
      <c r="F116" s="53">
        <f t="shared" si="5"/>
        <v>11</v>
      </c>
      <c r="G116" s="53" t="str">
        <f t="shared" si="4"/>
        <v xml:space="preserve">  </v>
      </c>
      <c r="H116" s="54" t="str">
        <f t="shared" si="6"/>
        <v xml:space="preserve">  </v>
      </c>
      <c r="K116" s="2"/>
    </row>
    <row r="117" spans="2:11" x14ac:dyDescent="0.25">
      <c r="B117" s="48"/>
      <c r="C117" s="69">
        <v>36770</v>
      </c>
      <c r="D117" s="67" t="s">
        <v>4</v>
      </c>
      <c r="E117" s="68">
        <v>6.1000000000000004E-3</v>
      </c>
      <c r="F117" s="53">
        <f t="shared" si="5"/>
        <v>12</v>
      </c>
      <c r="G117" s="53">
        <f t="shared" si="4"/>
        <v>6.1000000000000004E-3</v>
      </c>
      <c r="H117" s="54">
        <f t="shared" si="6"/>
        <v>9</v>
      </c>
      <c r="K117" s="2"/>
    </row>
    <row r="118" spans="2:11" x14ac:dyDescent="0.25">
      <c r="B118" s="48"/>
      <c r="C118" s="70">
        <v>44075</v>
      </c>
      <c r="D118" s="67" t="s">
        <v>4</v>
      </c>
      <c r="E118" s="68">
        <v>6.1000000000000004E-3</v>
      </c>
      <c r="F118" s="53">
        <f t="shared" si="5"/>
        <v>1</v>
      </c>
      <c r="G118" s="53" t="str">
        <f t="shared" si="4"/>
        <v xml:space="preserve">  </v>
      </c>
      <c r="H118" s="54" t="str">
        <f t="shared" si="6"/>
        <v xml:space="preserve">  </v>
      </c>
      <c r="K118" s="2"/>
    </row>
    <row r="119" spans="2:11" x14ac:dyDescent="0.25">
      <c r="B119" s="48"/>
      <c r="C119" s="70">
        <v>44076</v>
      </c>
      <c r="D119" s="67" t="s">
        <v>4</v>
      </c>
      <c r="E119" s="68">
        <v>6.1999999999999998E-3</v>
      </c>
      <c r="F119" s="53">
        <f t="shared" si="5"/>
        <v>2</v>
      </c>
      <c r="G119" s="53" t="str">
        <f t="shared" si="4"/>
        <v xml:space="preserve">  </v>
      </c>
      <c r="H119" s="54" t="str">
        <f t="shared" si="6"/>
        <v xml:space="preserve">  </v>
      </c>
      <c r="K119" s="2"/>
    </row>
    <row r="120" spans="2:11" x14ac:dyDescent="0.25">
      <c r="B120" s="48"/>
      <c r="C120" s="70">
        <v>44077</v>
      </c>
      <c r="D120" s="67" t="s">
        <v>4</v>
      </c>
      <c r="E120" s="68">
        <v>6.3E-3</v>
      </c>
      <c r="F120" s="53">
        <f t="shared" si="5"/>
        <v>3</v>
      </c>
      <c r="G120" s="53" t="str">
        <f t="shared" si="4"/>
        <v xml:space="preserve">  </v>
      </c>
      <c r="H120" s="54" t="str">
        <f t="shared" si="6"/>
        <v xml:space="preserve">  </v>
      </c>
      <c r="K120" s="2"/>
    </row>
    <row r="121" spans="2:11" x14ac:dyDescent="0.25">
      <c r="B121" s="48"/>
      <c r="C121" s="70">
        <v>44078</v>
      </c>
      <c r="D121" s="67" t="s">
        <v>4</v>
      </c>
      <c r="E121" s="68">
        <v>6.3E-3</v>
      </c>
      <c r="F121" s="53">
        <f t="shared" si="5"/>
        <v>4</v>
      </c>
      <c r="G121" s="53" t="str">
        <f t="shared" si="4"/>
        <v xml:space="preserve">  </v>
      </c>
      <c r="H121" s="54" t="str">
        <f t="shared" si="6"/>
        <v xml:space="preserve">  </v>
      </c>
      <c r="K121" s="2"/>
    </row>
    <row r="122" spans="2:11" x14ac:dyDescent="0.25">
      <c r="B122" s="48"/>
      <c r="C122" s="70">
        <v>44079</v>
      </c>
      <c r="D122" s="67" t="s">
        <v>4</v>
      </c>
      <c r="E122" s="68">
        <v>6.4000000000000003E-3</v>
      </c>
      <c r="F122" s="53">
        <f t="shared" si="5"/>
        <v>5</v>
      </c>
      <c r="G122" s="53" t="str">
        <f t="shared" si="4"/>
        <v xml:space="preserve">  </v>
      </c>
      <c r="H122" s="54" t="str">
        <f t="shared" si="6"/>
        <v xml:space="preserve">  </v>
      </c>
      <c r="K122" s="2"/>
    </row>
    <row r="123" spans="2:11" x14ac:dyDescent="0.25">
      <c r="B123" s="48"/>
      <c r="C123" s="70">
        <v>44080</v>
      </c>
      <c r="D123" s="67" t="s">
        <v>4</v>
      </c>
      <c r="E123" s="68">
        <v>6.4000000000000003E-3</v>
      </c>
      <c r="F123" s="53">
        <f t="shared" si="5"/>
        <v>6</v>
      </c>
      <c r="G123" s="53" t="str">
        <f t="shared" si="4"/>
        <v xml:space="preserve">  </v>
      </c>
      <c r="H123" s="54" t="str">
        <f t="shared" si="6"/>
        <v xml:space="preserve">  </v>
      </c>
      <c r="K123" s="2"/>
    </row>
    <row r="124" spans="2:11" x14ac:dyDescent="0.25">
      <c r="B124" s="48"/>
      <c r="C124" s="70">
        <v>44081</v>
      </c>
      <c r="D124" s="67" t="s">
        <v>4</v>
      </c>
      <c r="E124" s="68">
        <v>6.4999999999999997E-3</v>
      </c>
      <c r="F124" s="53">
        <f t="shared" si="5"/>
        <v>7</v>
      </c>
      <c r="G124" s="53" t="str">
        <f t="shared" si="4"/>
        <v xml:space="preserve">  </v>
      </c>
      <c r="H124" s="54" t="str">
        <f t="shared" si="6"/>
        <v xml:space="preserve">  </v>
      </c>
      <c r="K124" s="2"/>
    </row>
    <row r="125" spans="2:11" x14ac:dyDescent="0.25">
      <c r="B125" s="48"/>
      <c r="C125" s="70">
        <v>44082</v>
      </c>
      <c r="D125" s="67" t="s">
        <v>4</v>
      </c>
      <c r="E125" s="68">
        <v>6.4999999999999997E-3</v>
      </c>
      <c r="F125" s="53">
        <f t="shared" si="5"/>
        <v>8</v>
      </c>
      <c r="G125" s="53" t="str">
        <f t="shared" si="4"/>
        <v xml:space="preserve">  </v>
      </c>
      <c r="H125" s="54" t="str">
        <f t="shared" si="6"/>
        <v xml:space="preserve">  </v>
      </c>
      <c r="K125" s="2"/>
    </row>
    <row r="126" spans="2:11" x14ac:dyDescent="0.25">
      <c r="B126" s="48"/>
      <c r="C126" s="70">
        <v>44083</v>
      </c>
      <c r="D126" s="67" t="s">
        <v>4</v>
      </c>
      <c r="E126" s="68">
        <v>6.6E-3</v>
      </c>
      <c r="F126" s="53">
        <f t="shared" si="5"/>
        <v>9</v>
      </c>
      <c r="G126" s="53" t="str">
        <f t="shared" si="4"/>
        <v xml:space="preserve">  </v>
      </c>
      <c r="H126" s="54" t="str">
        <f t="shared" si="6"/>
        <v xml:space="preserve">  </v>
      </c>
      <c r="K126" s="2"/>
    </row>
    <row r="127" spans="2:11" x14ac:dyDescent="0.25">
      <c r="B127" s="48"/>
      <c r="C127" s="70">
        <v>44084</v>
      </c>
      <c r="D127" s="67" t="s">
        <v>4</v>
      </c>
      <c r="E127" s="68">
        <v>6.6E-3</v>
      </c>
      <c r="F127" s="53">
        <f t="shared" si="5"/>
        <v>10</v>
      </c>
      <c r="G127" s="53" t="str">
        <f t="shared" si="4"/>
        <v xml:space="preserve">  </v>
      </c>
      <c r="H127" s="54" t="str">
        <f t="shared" si="6"/>
        <v xml:space="preserve">  </v>
      </c>
      <c r="K127" s="2"/>
    </row>
    <row r="128" spans="2:11" x14ac:dyDescent="0.25">
      <c r="B128" s="48"/>
      <c r="C128" s="70">
        <v>44085</v>
      </c>
      <c r="D128" s="67" t="s">
        <v>4</v>
      </c>
      <c r="E128" s="68">
        <v>6.7000000000000002E-3</v>
      </c>
      <c r="F128" s="53">
        <f t="shared" si="5"/>
        <v>11</v>
      </c>
      <c r="G128" s="53" t="str">
        <f t="shared" si="4"/>
        <v xml:space="preserve">  </v>
      </c>
      <c r="H128" s="54" t="str">
        <f t="shared" si="6"/>
        <v xml:space="preserve">  </v>
      </c>
      <c r="K128" s="2"/>
    </row>
    <row r="129" spans="2:11" x14ac:dyDescent="0.25">
      <c r="B129" s="48"/>
      <c r="C129" s="69">
        <v>36800</v>
      </c>
      <c r="D129" s="67" t="s">
        <v>4</v>
      </c>
      <c r="E129" s="68">
        <v>6.7999999999999996E-3</v>
      </c>
      <c r="F129" s="53">
        <f t="shared" si="5"/>
        <v>12</v>
      </c>
      <c r="G129" s="53">
        <f t="shared" si="4"/>
        <v>6.7999999999999996E-3</v>
      </c>
      <c r="H129" s="54">
        <f t="shared" si="6"/>
        <v>10</v>
      </c>
      <c r="K129" s="2"/>
    </row>
    <row r="130" spans="2:11" x14ac:dyDescent="0.25">
      <c r="B130" s="48"/>
      <c r="C130" s="70">
        <v>44105</v>
      </c>
      <c r="D130" s="67" t="s">
        <v>4</v>
      </c>
      <c r="E130" s="68">
        <v>6.7999999999999996E-3</v>
      </c>
      <c r="F130" s="53">
        <f t="shared" si="5"/>
        <v>1</v>
      </c>
      <c r="G130" s="53" t="str">
        <f t="shared" si="4"/>
        <v xml:space="preserve">  </v>
      </c>
      <c r="H130" s="54" t="str">
        <f t="shared" si="6"/>
        <v xml:space="preserve">  </v>
      </c>
      <c r="K130" s="2"/>
    </row>
    <row r="131" spans="2:11" x14ac:dyDescent="0.25">
      <c r="B131" s="48"/>
      <c r="C131" s="70">
        <v>44106</v>
      </c>
      <c r="D131" s="67" t="s">
        <v>4</v>
      </c>
      <c r="E131" s="68">
        <v>6.8999999999999999E-3</v>
      </c>
      <c r="F131" s="53">
        <f t="shared" si="5"/>
        <v>2</v>
      </c>
      <c r="G131" s="53" t="str">
        <f t="shared" si="4"/>
        <v xml:space="preserve">  </v>
      </c>
      <c r="H131" s="54" t="str">
        <f t="shared" si="6"/>
        <v xml:space="preserve">  </v>
      </c>
      <c r="K131" s="2"/>
    </row>
    <row r="132" spans="2:11" x14ac:dyDescent="0.25">
      <c r="B132" s="48"/>
      <c r="C132" s="70">
        <v>44107</v>
      </c>
      <c r="D132" s="67" t="s">
        <v>4</v>
      </c>
      <c r="E132" s="68">
        <v>6.8999999999999999E-3</v>
      </c>
      <c r="F132" s="53">
        <f t="shared" si="5"/>
        <v>3</v>
      </c>
      <c r="G132" s="53" t="str">
        <f t="shared" si="4"/>
        <v xml:space="preserve">  </v>
      </c>
      <c r="H132" s="54" t="str">
        <f t="shared" si="6"/>
        <v xml:space="preserve">  </v>
      </c>
      <c r="K132" s="2"/>
    </row>
    <row r="133" spans="2:11" x14ac:dyDescent="0.25">
      <c r="B133" s="48"/>
      <c r="C133" s="70">
        <v>44108</v>
      </c>
      <c r="D133" s="67" t="s">
        <v>4</v>
      </c>
      <c r="E133" s="68">
        <v>7.0000000000000001E-3</v>
      </c>
      <c r="F133" s="53">
        <f t="shared" si="5"/>
        <v>4</v>
      </c>
      <c r="G133" s="53" t="str">
        <f t="shared" si="4"/>
        <v xml:space="preserve">  </v>
      </c>
      <c r="H133" s="54" t="str">
        <f t="shared" si="6"/>
        <v xml:space="preserve">  </v>
      </c>
      <c r="K133" s="2"/>
    </row>
    <row r="134" spans="2:11" x14ac:dyDescent="0.25">
      <c r="B134" s="48"/>
      <c r="C134" s="70">
        <v>44109</v>
      </c>
      <c r="D134" s="67" t="s">
        <v>4</v>
      </c>
      <c r="E134" s="68">
        <v>7.0000000000000001E-3</v>
      </c>
      <c r="F134" s="53">
        <f t="shared" si="5"/>
        <v>5</v>
      </c>
      <c r="G134" s="53" t="str">
        <f t="shared" si="4"/>
        <v xml:space="preserve">  </v>
      </c>
      <c r="H134" s="54" t="str">
        <f t="shared" si="6"/>
        <v xml:space="preserve">  </v>
      </c>
      <c r="K134" s="2"/>
    </row>
    <row r="135" spans="2:11" x14ac:dyDescent="0.25">
      <c r="B135" s="48"/>
      <c r="C135" s="70">
        <v>44110</v>
      </c>
      <c r="D135" s="67" t="s">
        <v>4</v>
      </c>
      <c r="E135" s="68">
        <v>7.1000000000000004E-3</v>
      </c>
      <c r="F135" s="53">
        <f t="shared" si="5"/>
        <v>6</v>
      </c>
      <c r="G135" s="53" t="str">
        <f t="shared" si="4"/>
        <v xml:space="preserve">  </v>
      </c>
      <c r="H135" s="54" t="str">
        <f t="shared" si="6"/>
        <v xml:space="preserve">  </v>
      </c>
      <c r="K135" s="2"/>
    </row>
    <row r="136" spans="2:11" x14ac:dyDescent="0.25">
      <c r="B136" s="48"/>
      <c r="C136" s="70">
        <v>44111</v>
      </c>
      <c r="D136" s="67" t="s">
        <v>4</v>
      </c>
      <c r="E136" s="68">
        <v>7.1000000000000004E-3</v>
      </c>
      <c r="F136" s="53">
        <f t="shared" si="5"/>
        <v>7</v>
      </c>
      <c r="G136" s="53" t="str">
        <f t="shared" si="4"/>
        <v xml:space="preserve">  </v>
      </c>
      <c r="H136" s="54" t="str">
        <f t="shared" si="6"/>
        <v xml:space="preserve">  </v>
      </c>
      <c r="K136" s="2"/>
    </row>
    <row r="137" spans="2:11" x14ac:dyDescent="0.25">
      <c r="B137" s="48"/>
      <c r="C137" s="70">
        <v>44112</v>
      </c>
      <c r="D137" s="67" t="s">
        <v>4</v>
      </c>
      <c r="E137" s="68">
        <v>7.1999999999999998E-3</v>
      </c>
      <c r="F137" s="53">
        <f t="shared" si="5"/>
        <v>8</v>
      </c>
      <c r="G137" s="53" t="str">
        <f t="shared" si="4"/>
        <v xml:space="preserve">  </v>
      </c>
      <c r="H137" s="54" t="str">
        <f t="shared" si="6"/>
        <v xml:space="preserve">  </v>
      </c>
      <c r="K137" s="2"/>
    </row>
    <row r="138" spans="2:11" x14ac:dyDescent="0.25">
      <c r="B138" s="48"/>
      <c r="C138" s="70">
        <v>44113</v>
      </c>
      <c r="D138" s="67" t="s">
        <v>4</v>
      </c>
      <c r="E138" s="68">
        <v>7.1999999999999998E-3</v>
      </c>
      <c r="F138" s="53">
        <f t="shared" si="5"/>
        <v>9</v>
      </c>
      <c r="G138" s="53" t="str">
        <f t="shared" si="4"/>
        <v xml:space="preserve">  </v>
      </c>
      <c r="H138" s="54" t="str">
        <f t="shared" si="6"/>
        <v xml:space="preserve">  </v>
      </c>
      <c r="K138" s="2"/>
    </row>
    <row r="139" spans="2:11" x14ac:dyDescent="0.25">
      <c r="B139" s="48"/>
      <c r="C139" s="70">
        <v>44114</v>
      </c>
      <c r="D139" s="67" t="s">
        <v>4</v>
      </c>
      <c r="E139" s="68">
        <v>7.3000000000000001E-3</v>
      </c>
      <c r="F139" s="53">
        <f t="shared" si="5"/>
        <v>10</v>
      </c>
      <c r="G139" s="53" t="str">
        <f t="shared" ref="G139:G202" si="7">IF(F139=12,E139,"  ")</f>
        <v xml:space="preserve">  </v>
      </c>
      <c r="H139" s="54" t="str">
        <f t="shared" si="6"/>
        <v xml:space="preserve">  </v>
      </c>
      <c r="K139" s="2"/>
    </row>
    <row r="140" spans="2:11" x14ac:dyDescent="0.25">
      <c r="B140" s="48"/>
      <c r="C140" s="70">
        <v>44115</v>
      </c>
      <c r="D140" s="67" t="s">
        <v>4</v>
      </c>
      <c r="E140" s="68">
        <v>7.3000000000000001E-3</v>
      </c>
      <c r="F140" s="53">
        <f t="shared" ref="F140:F203" si="8">IF(F139=12,1,F139+1)</f>
        <v>11</v>
      </c>
      <c r="G140" s="53" t="str">
        <f t="shared" si="7"/>
        <v xml:space="preserve">  </v>
      </c>
      <c r="H140" s="54" t="str">
        <f t="shared" si="6"/>
        <v xml:space="preserve">  </v>
      </c>
      <c r="K140" s="2"/>
    </row>
    <row r="141" spans="2:11" x14ac:dyDescent="0.25">
      <c r="B141" s="48"/>
      <c r="C141" s="69">
        <v>36831</v>
      </c>
      <c r="D141" s="67" t="s">
        <v>4</v>
      </c>
      <c r="E141" s="68">
        <v>7.4000000000000003E-3</v>
      </c>
      <c r="F141" s="53">
        <f t="shared" si="8"/>
        <v>12</v>
      </c>
      <c r="G141" s="53">
        <f t="shared" si="7"/>
        <v>7.4000000000000003E-3</v>
      </c>
      <c r="H141" s="54">
        <f t="shared" si="6"/>
        <v>11</v>
      </c>
      <c r="K141" s="2"/>
    </row>
    <row r="142" spans="2:11" x14ac:dyDescent="0.25">
      <c r="B142" s="48"/>
      <c r="C142" s="70">
        <v>44136</v>
      </c>
      <c r="D142" s="67" t="s">
        <v>4</v>
      </c>
      <c r="E142" s="68">
        <v>7.4000000000000003E-3</v>
      </c>
      <c r="F142" s="53">
        <f t="shared" si="8"/>
        <v>1</v>
      </c>
      <c r="G142" s="53" t="str">
        <f t="shared" si="7"/>
        <v xml:space="preserve">  </v>
      </c>
      <c r="H142" s="54" t="str">
        <f t="shared" si="6"/>
        <v xml:space="preserve">  </v>
      </c>
      <c r="K142" s="2"/>
    </row>
    <row r="143" spans="2:11" x14ac:dyDescent="0.25">
      <c r="B143" s="48"/>
      <c r="C143" s="70">
        <v>44137</v>
      </c>
      <c r="D143" s="67" t="s">
        <v>4</v>
      </c>
      <c r="E143" s="68">
        <v>7.4999999999999997E-3</v>
      </c>
      <c r="F143" s="53">
        <f t="shared" si="8"/>
        <v>2</v>
      </c>
      <c r="G143" s="53" t="str">
        <f t="shared" si="7"/>
        <v xml:space="preserve">  </v>
      </c>
      <c r="H143" s="54" t="str">
        <f t="shared" si="6"/>
        <v xml:space="preserve">  </v>
      </c>
      <c r="K143" s="2"/>
    </row>
    <row r="144" spans="2:11" x14ac:dyDescent="0.25">
      <c r="B144" s="48"/>
      <c r="C144" s="70">
        <v>44138</v>
      </c>
      <c r="D144" s="67" t="s">
        <v>4</v>
      </c>
      <c r="E144" s="68">
        <v>7.6E-3</v>
      </c>
      <c r="F144" s="53">
        <f t="shared" si="8"/>
        <v>3</v>
      </c>
      <c r="G144" s="53" t="str">
        <f t="shared" si="7"/>
        <v xml:space="preserve">  </v>
      </c>
      <c r="H144" s="54" t="str">
        <f t="shared" si="6"/>
        <v xml:space="preserve">  </v>
      </c>
      <c r="K144" s="2"/>
    </row>
    <row r="145" spans="2:11" x14ac:dyDescent="0.25">
      <c r="B145" s="48"/>
      <c r="C145" s="70">
        <v>44139</v>
      </c>
      <c r="D145" s="67" t="s">
        <v>4</v>
      </c>
      <c r="E145" s="68">
        <v>7.6E-3</v>
      </c>
      <c r="F145" s="53">
        <f t="shared" si="8"/>
        <v>4</v>
      </c>
      <c r="G145" s="53" t="str">
        <f t="shared" si="7"/>
        <v xml:space="preserve">  </v>
      </c>
      <c r="H145" s="54" t="str">
        <f t="shared" si="6"/>
        <v xml:space="preserve">  </v>
      </c>
      <c r="K145" s="2"/>
    </row>
    <row r="146" spans="2:11" x14ac:dyDescent="0.25">
      <c r="B146" s="48"/>
      <c r="C146" s="70">
        <v>44140</v>
      </c>
      <c r="D146" s="67" t="s">
        <v>4</v>
      </c>
      <c r="E146" s="68">
        <v>7.7000000000000002E-3</v>
      </c>
      <c r="F146" s="53">
        <f t="shared" si="8"/>
        <v>5</v>
      </c>
      <c r="G146" s="53" t="str">
        <f t="shared" si="7"/>
        <v xml:space="preserve">  </v>
      </c>
      <c r="H146" s="54" t="str">
        <f t="shared" si="6"/>
        <v xml:space="preserve">  </v>
      </c>
      <c r="K146" s="2"/>
    </row>
    <row r="147" spans="2:11" x14ac:dyDescent="0.25">
      <c r="B147" s="48"/>
      <c r="C147" s="70">
        <v>44141</v>
      </c>
      <c r="D147" s="67" t="s">
        <v>4</v>
      </c>
      <c r="E147" s="68">
        <v>7.7000000000000002E-3</v>
      </c>
      <c r="F147" s="53">
        <f t="shared" si="8"/>
        <v>6</v>
      </c>
      <c r="G147" s="53" t="str">
        <f t="shared" si="7"/>
        <v xml:space="preserve">  </v>
      </c>
      <c r="H147" s="54" t="str">
        <f t="shared" si="6"/>
        <v xml:space="preserve">  </v>
      </c>
      <c r="K147" s="2"/>
    </row>
    <row r="148" spans="2:11" x14ac:dyDescent="0.25">
      <c r="B148" s="48"/>
      <c r="C148" s="70">
        <v>44142</v>
      </c>
      <c r="D148" s="67" t="s">
        <v>4</v>
      </c>
      <c r="E148" s="68">
        <v>7.7999999999999996E-3</v>
      </c>
      <c r="F148" s="53">
        <f t="shared" si="8"/>
        <v>7</v>
      </c>
      <c r="G148" s="53" t="str">
        <f t="shared" si="7"/>
        <v xml:space="preserve">  </v>
      </c>
      <c r="H148" s="54" t="str">
        <f t="shared" si="6"/>
        <v xml:space="preserve">  </v>
      </c>
      <c r="K148" s="2"/>
    </row>
    <row r="149" spans="2:11" x14ac:dyDescent="0.25">
      <c r="B149" s="48"/>
      <c r="C149" s="70">
        <v>44143</v>
      </c>
      <c r="D149" s="67" t="s">
        <v>4</v>
      </c>
      <c r="E149" s="68">
        <v>7.7999999999999996E-3</v>
      </c>
      <c r="F149" s="53">
        <f t="shared" si="8"/>
        <v>8</v>
      </c>
      <c r="G149" s="53" t="str">
        <f t="shared" si="7"/>
        <v xml:space="preserve">  </v>
      </c>
      <c r="H149" s="54" t="str">
        <f t="shared" si="6"/>
        <v xml:space="preserve">  </v>
      </c>
      <c r="K149" s="2"/>
    </row>
    <row r="150" spans="2:11" x14ac:dyDescent="0.25">
      <c r="B150" s="48"/>
      <c r="C150" s="70">
        <v>44144</v>
      </c>
      <c r="D150" s="67" t="s">
        <v>4</v>
      </c>
      <c r="E150" s="68">
        <v>7.9000000000000008E-3</v>
      </c>
      <c r="F150" s="53">
        <f t="shared" si="8"/>
        <v>9</v>
      </c>
      <c r="G150" s="53" t="str">
        <f t="shared" si="7"/>
        <v xml:space="preserve">  </v>
      </c>
      <c r="H150" s="54" t="str">
        <f t="shared" si="6"/>
        <v xml:space="preserve">  </v>
      </c>
      <c r="K150" s="2"/>
    </row>
    <row r="151" spans="2:11" x14ac:dyDescent="0.25">
      <c r="B151" s="48"/>
      <c r="C151" s="70">
        <v>44145</v>
      </c>
      <c r="D151" s="67" t="s">
        <v>4</v>
      </c>
      <c r="E151" s="68">
        <v>7.9000000000000008E-3</v>
      </c>
      <c r="F151" s="53">
        <f t="shared" si="8"/>
        <v>10</v>
      </c>
      <c r="G151" s="53" t="str">
        <f t="shared" si="7"/>
        <v xml:space="preserve">  </v>
      </c>
      <c r="H151" s="54" t="str">
        <f t="shared" si="6"/>
        <v xml:space="preserve">  </v>
      </c>
      <c r="K151" s="2"/>
    </row>
    <row r="152" spans="2:11" x14ac:dyDescent="0.25">
      <c r="B152" s="48"/>
      <c r="C152" s="70">
        <v>44146</v>
      </c>
      <c r="D152" s="67" t="s">
        <v>4</v>
      </c>
      <c r="E152" s="68">
        <v>8.0000000000000002E-3</v>
      </c>
      <c r="F152" s="53">
        <f t="shared" si="8"/>
        <v>11</v>
      </c>
      <c r="G152" s="53" t="str">
        <f t="shared" si="7"/>
        <v xml:space="preserve">  </v>
      </c>
      <c r="H152" s="54" t="str">
        <f t="shared" si="6"/>
        <v xml:space="preserve">  </v>
      </c>
      <c r="K152" s="2"/>
    </row>
    <row r="153" spans="2:11" x14ac:dyDescent="0.25">
      <c r="B153" s="48"/>
      <c r="C153" s="69">
        <v>36861</v>
      </c>
      <c r="D153" s="67" t="s">
        <v>4</v>
      </c>
      <c r="E153" s="68">
        <v>8.0000000000000002E-3</v>
      </c>
      <c r="F153" s="53">
        <f t="shared" si="8"/>
        <v>12</v>
      </c>
      <c r="G153" s="53">
        <f t="shared" si="7"/>
        <v>8.0000000000000002E-3</v>
      </c>
      <c r="H153" s="54">
        <f t="shared" si="6"/>
        <v>12</v>
      </c>
      <c r="K153" s="2"/>
    </row>
    <row r="154" spans="2:11" x14ac:dyDescent="0.25">
      <c r="B154" s="48"/>
      <c r="C154" s="70">
        <v>44166</v>
      </c>
      <c r="D154" s="67" t="s">
        <v>4</v>
      </c>
      <c r="E154" s="68">
        <v>8.0999999999999996E-3</v>
      </c>
      <c r="F154" s="53">
        <f t="shared" si="8"/>
        <v>1</v>
      </c>
      <c r="G154" s="53" t="str">
        <f t="shared" si="7"/>
        <v xml:space="preserve">  </v>
      </c>
      <c r="H154" s="54" t="str">
        <f t="shared" si="6"/>
        <v xml:space="preserve">  </v>
      </c>
      <c r="K154" s="2"/>
    </row>
    <row r="155" spans="2:11" x14ac:dyDescent="0.25">
      <c r="B155" s="48"/>
      <c r="C155" s="70">
        <v>44167</v>
      </c>
      <c r="D155" s="67" t="s">
        <v>4</v>
      </c>
      <c r="E155" s="68">
        <v>8.0999999999999996E-3</v>
      </c>
      <c r="F155" s="53">
        <f t="shared" si="8"/>
        <v>2</v>
      </c>
      <c r="G155" s="53" t="str">
        <f t="shared" si="7"/>
        <v xml:space="preserve">  </v>
      </c>
      <c r="H155" s="54" t="str">
        <f t="shared" si="6"/>
        <v xml:space="preserve">  </v>
      </c>
      <c r="K155" s="2"/>
    </row>
    <row r="156" spans="2:11" x14ac:dyDescent="0.25">
      <c r="B156" s="48"/>
      <c r="C156" s="70">
        <v>44168</v>
      </c>
      <c r="D156" s="67" t="s">
        <v>4</v>
      </c>
      <c r="E156" s="68">
        <v>8.2000000000000007E-3</v>
      </c>
      <c r="F156" s="53">
        <f t="shared" si="8"/>
        <v>3</v>
      </c>
      <c r="G156" s="53" t="str">
        <f t="shared" si="7"/>
        <v xml:space="preserve">  </v>
      </c>
      <c r="H156" s="54" t="str">
        <f t="shared" si="6"/>
        <v xml:space="preserve">  </v>
      </c>
      <c r="K156" s="2"/>
    </row>
    <row r="157" spans="2:11" x14ac:dyDescent="0.25">
      <c r="B157" s="48"/>
      <c r="C157" s="70">
        <v>44169</v>
      </c>
      <c r="D157" s="67" t="s">
        <v>4</v>
      </c>
      <c r="E157" s="68">
        <v>8.2000000000000007E-3</v>
      </c>
      <c r="F157" s="53">
        <f t="shared" si="8"/>
        <v>4</v>
      </c>
      <c r="G157" s="53" t="str">
        <f t="shared" si="7"/>
        <v xml:space="preserve">  </v>
      </c>
      <c r="H157" s="54" t="str">
        <f t="shared" si="6"/>
        <v xml:space="preserve">  </v>
      </c>
      <c r="K157" s="2"/>
    </row>
    <row r="158" spans="2:11" x14ac:dyDescent="0.25">
      <c r="B158" s="48"/>
      <c r="C158" s="70">
        <v>44170</v>
      </c>
      <c r="D158" s="67" t="s">
        <v>4</v>
      </c>
      <c r="E158" s="68">
        <v>8.3000000000000001E-3</v>
      </c>
      <c r="F158" s="53">
        <f t="shared" si="8"/>
        <v>5</v>
      </c>
      <c r="G158" s="53" t="str">
        <f t="shared" si="7"/>
        <v xml:space="preserve">  </v>
      </c>
      <c r="H158" s="54" t="str">
        <f t="shared" si="6"/>
        <v xml:space="preserve">  </v>
      </c>
      <c r="K158" s="2"/>
    </row>
    <row r="159" spans="2:11" x14ac:dyDescent="0.25">
      <c r="B159" s="48"/>
      <c r="C159" s="70">
        <v>44171</v>
      </c>
      <c r="D159" s="67" t="s">
        <v>4</v>
      </c>
      <c r="E159" s="68">
        <v>8.3000000000000001E-3</v>
      </c>
      <c r="F159" s="53">
        <f t="shared" si="8"/>
        <v>6</v>
      </c>
      <c r="G159" s="53" t="str">
        <f t="shared" si="7"/>
        <v xml:space="preserve">  </v>
      </c>
      <c r="H159" s="54" t="str">
        <f t="shared" si="6"/>
        <v xml:space="preserve">  </v>
      </c>
      <c r="K159" s="2"/>
    </row>
    <row r="160" spans="2:11" x14ac:dyDescent="0.25">
      <c r="B160" s="48"/>
      <c r="C160" s="70">
        <v>44172</v>
      </c>
      <c r="D160" s="67" t="s">
        <v>4</v>
      </c>
      <c r="E160" s="68">
        <v>8.3999999999999995E-3</v>
      </c>
      <c r="F160" s="53">
        <f t="shared" si="8"/>
        <v>7</v>
      </c>
      <c r="G160" s="53" t="str">
        <f t="shared" si="7"/>
        <v xml:space="preserve">  </v>
      </c>
      <c r="H160" s="54" t="str">
        <f t="shared" si="6"/>
        <v xml:space="preserve">  </v>
      </c>
      <c r="K160" s="2"/>
    </row>
    <row r="161" spans="2:11" x14ac:dyDescent="0.25">
      <c r="B161" s="48"/>
      <c r="C161" s="70">
        <v>44173</v>
      </c>
      <c r="D161" s="67" t="s">
        <v>4</v>
      </c>
      <c r="E161" s="68">
        <v>8.3999999999999995E-3</v>
      </c>
      <c r="F161" s="53">
        <f t="shared" si="8"/>
        <v>8</v>
      </c>
      <c r="G161" s="53" t="str">
        <f t="shared" si="7"/>
        <v xml:space="preserve">  </v>
      </c>
      <c r="H161" s="54" t="str">
        <f t="shared" si="6"/>
        <v xml:space="preserve">  </v>
      </c>
      <c r="K161" s="2"/>
    </row>
    <row r="162" spans="2:11" x14ac:dyDescent="0.25">
      <c r="B162" s="48"/>
      <c r="C162" s="70">
        <v>44174</v>
      </c>
      <c r="D162" s="67" t="s">
        <v>4</v>
      </c>
      <c r="E162" s="68">
        <v>8.5000000000000006E-3</v>
      </c>
      <c r="F162" s="53">
        <f t="shared" si="8"/>
        <v>9</v>
      </c>
      <c r="G162" s="53" t="str">
        <f t="shared" si="7"/>
        <v xml:space="preserve">  </v>
      </c>
      <c r="H162" s="54" t="str">
        <f t="shared" ref="H162:H225" si="9">IF(F162=12,1+H150,"  ")</f>
        <v xml:space="preserve">  </v>
      </c>
      <c r="K162" s="2"/>
    </row>
    <row r="163" spans="2:11" x14ac:dyDescent="0.25">
      <c r="B163" s="48"/>
      <c r="C163" s="70">
        <v>44175</v>
      </c>
      <c r="D163" s="67" t="s">
        <v>4</v>
      </c>
      <c r="E163" s="68">
        <v>8.5000000000000006E-3</v>
      </c>
      <c r="F163" s="53">
        <f t="shared" si="8"/>
        <v>10</v>
      </c>
      <c r="G163" s="53" t="str">
        <f t="shared" si="7"/>
        <v xml:space="preserve">  </v>
      </c>
      <c r="H163" s="54" t="str">
        <f t="shared" si="9"/>
        <v xml:space="preserve">  </v>
      </c>
      <c r="K163" s="2"/>
    </row>
    <row r="164" spans="2:11" x14ac:dyDescent="0.25">
      <c r="B164" s="48"/>
      <c r="C164" s="70">
        <v>44176</v>
      </c>
      <c r="D164" s="67" t="s">
        <v>4</v>
      </c>
      <c r="E164" s="68">
        <v>8.6E-3</v>
      </c>
      <c r="F164" s="53">
        <f t="shared" si="8"/>
        <v>11</v>
      </c>
      <c r="G164" s="53" t="str">
        <f t="shared" si="7"/>
        <v xml:space="preserve">  </v>
      </c>
      <c r="H164" s="54" t="str">
        <f t="shared" si="9"/>
        <v xml:space="preserve">  </v>
      </c>
      <c r="K164" s="2"/>
    </row>
    <row r="165" spans="2:11" x14ac:dyDescent="0.25">
      <c r="B165" s="48"/>
      <c r="C165" s="66" t="s">
        <v>16</v>
      </c>
      <c r="D165" s="67" t="s">
        <v>4</v>
      </c>
      <c r="E165" s="68">
        <v>8.6E-3</v>
      </c>
      <c r="F165" s="53">
        <f t="shared" si="8"/>
        <v>12</v>
      </c>
      <c r="G165" s="53">
        <f t="shared" si="7"/>
        <v>8.6E-3</v>
      </c>
      <c r="H165" s="54">
        <f t="shared" si="9"/>
        <v>13</v>
      </c>
      <c r="K165" s="2"/>
    </row>
    <row r="166" spans="2:11" x14ac:dyDescent="0.25">
      <c r="B166" s="48"/>
      <c r="C166" s="66" t="s">
        <v>17</v>
      </c>
      <c r="D166" s="67" t="s">
        <v>4</v>
      </c>
      <c r="E166" s="68">
        <v>8.6999999999999994E-3</v>
      </c>
      <c r="F166" s="53">
        <f t="shared" si="8"/>
        <v>1</v>
      </c>
      <c r="G166" s="53" t="str">
        <f t="shared" si="7"/>
        <v xml:space="preserve">  </v>
      </c>
      <c r="H166" s="54" t="str">
        <f t="shared" si="9"/>
        <v xml:space="preserve">  </v>
      </c>
      <c r="K166" s="2"/>
    </row>
    <row r="167" spans="2:11" x14ac:dyDescent="0.25">
      <c r="B167" s="48"/>
      <c r="C167" s="66" t="s">
        <v>18</v>
      </c>
      <c r="D167" s="67" t="s">
        <v>4</v>
      </c>
      <c r="E167" s="68">
        <v>8.6999999999999994E-3</v>
      </c>
      <c r="F167" s="53">
        <f t="shared" si="8"/>
        <v>2</v>
      </c>
      <c r="G167" s="53" t="str">
        <f t="shared" si="7"/>
        <v xml:space="preserve">  </v>
      </c>
      <c r="H167" s="54" t="str">
        <f t="shared" si="9"/>
        <v xml:space="preserve">  </v>
      </c>
      <c r="K167" s="2"/>
    </row>
    <row r="168" spans="2:11" x14ac:dyDescent="0.25">
      <c r="B168" s="48"/>
      <c r="C168" s="66" t="s">
        <v>19</v>
      </c>
      <c r="D168" s="67" t="s">
        <v>4</v>
      </c>
      <c r="E168" s="68">
        <v>8.8000000000000005E-3</v>
      </c>
      <c r="F168" s="53">
        <f t="shared" si="8"/>
        <v>3</v>
      </c>
      <c r="G168" s="53" t="str">
        <f t="shared" si="7"/>
        <v xml:space="preserve">  </v>
      </c>
      <c r="H168" s="54" t="str">
        <f t="shared" si="9"/>
        <v xml:space="preserve">  </v>
      </c>
      <c r="K168" s="2"/>
    </row>
    <row r="169" spans="2:11" x14ac:dyDescent="0.25">
      <c r="B169" s="48"/>
      <c r="C169" s="66" t="s">
        <v>20</v>
      </c>
      <c r="D169" s="67" t="s">
        <v>4</v>
      </c>
      <c r="E169" s="68">
        <v>8.8000000000000005E-3</v>
      </c>
      <c r="F169" s="53">
        <f t="shared" si="8"/>
        <v>4</v>
      </c>
      <c r="G169" s="53" t="str">
        <f t="shared" si="7"/>
        <v xml:space="preserve">  </v>
      </c>
      <c r="H169" s="54" t="str">
        <f t="shared" si="9"/>
        <v xml:space="preserve">  </v>
      </c>
      <c r="K169" s="2"/>
    </row>
    <row r="170" spans="2:11" x14ac:dyDescent="0.25">
      <c r="B170" s="48"/>
      <c r="C170" s="66" t="s">
        <v>21</v>
      </c>
      <c r="D170" s="67" t="s">
        <v>4</v>
      </c>
      <c r="E170" s="68">
        <v>8.8999999999999999E-3</v>
      </c>
      <c r="F170" s="53">
        <f t="shared" si="8"/>
        <v>5</v>
      </c>
      <c r="G170" s="53" t="str">
        <f t="shared" si="7"/>
        <v xml:space="preserve">  </v>
      </c>
      <c r="H170" s="54" t="str">
        <f t="shared" si="9"/>
        <v xml:space="preserve">  </v>
      </c>
      <c r="K170" s="2"/>
    </row>
    <row r="171" spans="2:11" x14ac:dyDescent="0.25">
      <c r="B171" s="48"/>
      <c r="C171" s="66" t="s">
        <v>22</v>
      </c>
      <c r="D171" s="67" t="s">
        <v>4</v>
      </c>
      <c r="E171" s="68">
        <v>8.8999999999999999E-3</v>
      </c>
      <c r="F171" s="53">
        <f t="shared" si="8"/>
        <v>6</v>
      </c>
      <c r="G171" s="53" t="str">
        <f t="shared" si="7"/>
        <v xml:space="preserve">  </v>
      </c>
      <c r="H171" s="54" t="str">
        <f t="shared" si="9"/>
        <v xml:space="preserve">  </v>
      </c>
      <c r="K171" s="2"/>
    </row>
    <row r="172" spans="2:11" x14ac:dyDescent="0.25">
      <c r="B172" s="48"/>
      <c r="C172" s="66" t="s">
        <v>23</v>
      </c>
      <c r="D172" s="67" t="s">
        <v>4</v>
      </c>
      <c r="E172" s="68">
        <v>8.9999999999999993E-3</v>
      </c>
      <c r="F172" s="53">
        <f t="shared" si="8"/>
        <v>7</v>
      </c>
      <c r="G172" s="53" t="str">
        <f t="shared" si="7"/>
        <v xml:space="preserve">  </v>
      </c>
      <c r="H172" s="54" t="str">
        <f t="shared" si="9"/>
        <v xml:space="preserve">  </v>
      </c>
      <c r="K172" s="2"/>
    </row>
    <row r="173" spans="2:11" x14ac:dyDescent="0.25">
      <c r="B173" s="48"/>
      <c r="C173" s="66" t="s">
        <v>24</v>
      </c>
      <c r="D173" s="67" t="s">
        <v>4</v>
      </c>
      <c r="E173" s="68">
        <v>8.9999999999999993E-3</v>
      </c>
      <c r="F173" s="53">
        <f t="shared" si="8"/>
        <v>8</v>
      </c>
      <c r="G173" s="53" t="str">
        <f t="shared" si="7"/>
        <v xml:space="preserve">  </v>
      </c>
      <c r="H173" s="54" t="str">
        <f t="shared" si="9"/>
        <v xml:space="preserve">  </v>
      </c>
      <c r="K173" s="2"/>
    </row>
    <row r="174" spans="2:11" x14ac:dyDescent="0.25">
      <c r="B174" s="48"/>
      <c r="C174" s="66" t="s">
        <v>25</v>
      </c>
      <c r="D174" s="67" t="s">
        <v>4</v>
      </c>
      <c r="E174" s="68">
        <v>8.9999999999999993E-3</v>
      </c>
      <c r="F174" s="53">
        <f t="shared" si="8"/>
        <v>9</v>
      </c>
      <c r="G174" s="53" t="str">
        <f t="shared" si="7"/>
        <v xml:space="preserve">  </v>
      </c>
      <c r="H174" s="54" t="str">
        <f t="shared" si="9"/>
        <v xml:space="preserve">  </v>
      </c>
      <c r="K174" s="2"/>
    </row>
    <row r="175" spans="2:11" x14ac:dyDescent="0.25">
      <c r="B175" s="48"/>
      <c r="C175" s="66" t="s">
        <v>26</v>
      </c>
      <c r="D175" s="67" t="s">
        <v>4</v>
      </c>
      <c r="E175" s="68">
        <v>9.1000000000000004E-3</v>
      </c>
      <c r="F175" s="53">
        <f t="shared" si="8"/>
        <v>10</v>
      </c>
      <c r="G175" s="53" t="str">
        <f t="shared" si="7"/>
        <v xml:space="preserve">  </v>
      </c>
      <c r="H175" s="54" t="str">
        <f t="shared" si="9"/>
        <v xml:space="preserve">  </v>
      </c>
      <c r="K175" s="2"/>
    </row>
    <row r="176" spans="2:11" x14ac:dyDescent="0.25">
      <c r="B176" s="48"/>
      <c r="C176" s="66" t="s">
        <v>27</v>
      </c>
      <c r="D176" s="67" t="s">
        <v>4</v>
      </c>
      <c r="E176" s="68">
        <v>9.1000000000000004E-3</v>
      </c>
      <c r="F176" s="53">
        <f t="shared" si="8"/>
        <v>11</v>
      </c>
      <c r="G176" s="53" t="str">
        <f t="shared" si="7"/>
        <v xml:space="preserve">  </v>
      </c>
      <c r="H176" s="54" t="str">
        <f t="shared" si="9"/>
        <v xml:space="preserve">  </v>
      </c>
      <c r="K176" s="2"/>
    </row>
    <row r="177" spans="2:11" x14ac:dyDescent="0.25">
      <c r="B177" s="48"/>
      <c r="C177" s="66" t="s">
        <v>28</v>
      </c>
      <c r="D177" s="67" t="s">
        <v>4</v>
      </c>
      <c r="E177" s="68">
        <v>9.1999999999999998E-3</v>
      </c>
      <c r="F177" s="53">
        <f t="shared" si="8"/>
        <v>12</v>
      </c>
      <c r="G177" s="53">
        <f t="shared" si="7"/>
        <v>9.1999999999999998E-3</v>
      </c>
      <c r="H177" s="54">
        <f t="shared" si="9"/>
        <v>14</v>
      </c>
      <c r="K177" s="2"/>
    </row>
    <row r="178" spans="2:11" x14ac:dyDescent="0.25">
      <c r="B178" s="48"/>
      <c r="C178" s="66" t="s">
        <v>29</v>
      </c>
      <c r="D178" s="67" t="s">
        <v>4</v>
      </c>
      <c r="E178" s="68">
        <v>9.1999999999999998E-3</v>
      </c>
      <c r="F178" s="53">
        <f t="shared" si="8"/>
        <v>1</v>
      </c>
      <c r="G178" s="53" t="str">
        <f t="shared" si="7"/>
        <v xml:space="preserve">  </v>
      </c>
      <c r="H178" s="54" t="str">
        <f t="shared" si="9"/>
        <v xml:space="preserve">  </v>
      </c>
      <c r="K178" s="2"/>
    </row>
    <row r="179" spans="2:11" x14ac:dyDescent="0.25">
      <c r="B179" s="48"/>
      <c r="C179" s="66" t="s">
        <v>30</v>
      </c>
      <c r="D179" s="67" t="s">
        <v>4</v>
      </c>
      <c r="E179" s="68">
        <v>9.2999999999999992E-3</v>
      </c>
      <c r="F179" s="53">
        <f t="shared" si="8"/>
        <v>2</v>
      </c>
      <c r="G179" s="53" t="str">
        <f t="shared" si="7"/>
        <v xml:space="preserve">  </v>
      </c>
      <c r="H179" s="54" t="str">
        <f t="shared" si="9"/>
        <v xml:space="preserve">  </v>
      </c>
      <c r="K179" s="2"/>
    </row>
    <row r="180" spans="2:11" x14ac:dyDescent="0.25">
      <c r="B180" s="48"/>
      <c r="C180" s="66" t="s">
        <v>31</v>
      </c>
      <c r="D180" s="67" t="s">
        <v>4</v>
      </c>
      <c r="E180" s="68">
        <v>9.2999999999999992E-3</v>
      </c>
      <c r="F180" s="53">
        <f t="shared" si="8"/>
        <v>3</v>
      </c>
      <c r="G180" s="53" t="str">
        <f t="shared" si="7"/>
        <v xml:space="preserve">  </v>
      </c>
      <c r="H180" s="54" t="str">
        <f t="shared" si="9"/>
        <v xml:space="preserve">  </v>
      </c>
      <c r="K180" s="2"/>
    </row>
    <row r="181" spans="2:11" x14ac:dyDescent="0.25">
      <c r="B181" s="48"/>
      <c r="C181" s="66" t="s">
        <v>32</v>
      </c>
      <c r="D181" s="67" t="s">
        <v>4</v>
      </c>
      <c r="E181" s="68">
        <v>9.4000000000000004E-3</v>
      </c>
      <c r="F181" s="53">
        <f t="shared" si="8"/>
        <v>4</v>
      </c>
      <c r="G181" s="53" t="str">
        <f t="shared" si="7"/>
        <v xml:space="preserve">  </v>
      </c>
      <c r="H181" s="54" t="str">
        <f t="shared" si="9"/>
        <v xml:space="preserve">  </v>
      </c>
      <c r="K181" s="2"/>
    </row>
    <row r="182" spans="2:11" x14ac:dyDescent="0.25">
      <c r="B182" s="48"/>
      <c r="C182" s="66" t="s">
        <v>33</v>
      </c>
      <c r="D182" s="67" t="s">
        <v>4</v>
      </c>
      <c r="E182" s="68">
        <v>9.4000000000000004E-3</v>
      </c>
      <c r="F182" s="53">
        <f t="shared" si="8"/>
        <v>5</v>
      </c>
      <c r="G182" s="53" t="str">
        <f t="shared" si="7"/>
        <v xml:space="preserve">  </v>
      </c>
      <c r="H182" s="54" t="str">
        <f t="shared" si="9"/>
        <v xml:space="preserve">  </v>
      </c>
      <c r="K182" s="2"/>
    </row>
    <row r="183" spans="2:11" x14ac:dyDescent="0.25">
      <c r="B183" s="48"/>
      <c r="C183" s="66" t="s">
        <v>34</v>
      </c>
      <c r="D183" s="67" t="s">
        <v>4</v>
      </c>
      <c r="E183" s="68">
        <v>9.4999999999999998E-3</v>
      </c>
      <c r="F183" s="53">
        <f t="shared" si="8"/>
        <v>6</v>
      </c>
      <c r="G183" s="53" t="str">
        <f t="shared" si="7"/>
        <v xml:space="preserve">  </v>
      </c>
      <c r="H183" s="54" t="str">
        <f t="shared" si="9"/>
        <v xml:space="preserve">  </v>
      </c>
      <c r="K183" s="2"/>
    </row>
    <row r="184" spans="2:11" x14ac:dyDescent="0.25">
      <c r="B184" s="48"/>
      <c r="C184" s="66" t="s">
        <v>35</v>
      </c>
      <c r="D184" s="67" t="s">
        <v>4</v>
      </c>
      <c r="E184" s="68">
        <v>9.4999999999999998E-3</v>
      </c>
      <c r="F184" s="53">
        <f t="shared" si="8"/>
        <v>7</v>
      </c>
      <c r="G184" s="53" t="str">
        <f t="shared" si="7"/>
        <v xml:space="preserve">  </v>
      </c>
      <c r="H184" s="54" t="str">
        <f t="shared" si="9"/>
        <v xml:space="preserve">  </v>
      </c>
      <c r="K184" s="2"/>
    </row>
    <row r="185" spans="2:11" x14ac:dyDescent="0.25">
      <c r="B185" s="48"/>
      <c r="C185" s="66" t="s">
        <v>36</v>
      </c>
      <c r="D185" s="67" t="s">
        <v>4</v>
      </c>
      <c r="E185" s="68">
        <v>9.5999999999999992E-3</v>
      </c>
      <c r="F185" s="53">
        <f t="shared" si="8"/>
        <v>8</v>
      </c>
      <c r="G185" s="53" t="str">
        <f t="shared" si="7"/>
        <v xml:space="preserve">  </v>
      </c>
      <c r="H185" s="54" t="str">
        <f t="shared" si="9"/>
        <v xml:space="preserve">  </v>
      </c>
      <c r="K185" s="2"/>
    </row>
    <row r="186" spans="2:11" x14ac:dyDescent="0.25">
      <c r="B186" s="48"/>
      <c r="C186" s="66" t="s">
        <v>37</v>
      </c>
      <c r="D186" s="67" t="s">
        <v>4</v>
      </c>
      <c r="E186" s="68">
        <v>9.5999999999999992E-3</v>
      </c>
      <c r="F186" s="53">
        <f t="shared" si="8"/>
        <v>9</v>
      </c>
      <c r="G186" s="53" t="str">
        <f t="shared" si="7"/>
        <v xml:space="preserve">  </v>
      </c>
      <c r="H186" s="54" t="str">
        <f t="shared" si="9"/>
        <v xml:space="preserve">  </v>
      </c>
      <c r="K186" s="2"/>
    </row>
    <row r="187" spans="2:11" x14ac:dyDescent="0.25">
      <c r="B187" s="48"/>
      <c r="C187" s="66" t="s">
        <v>38</v>
      </c>
      <c r="D187" s="67" t="s">
        <v>4</v>
      </c>
      <c r="E187" s="68">
        <v>9.5999999999999992E-3</v>
      </c>
      <c r="F187" s="53">
        <f t="shared" si="8"/>
        <v>10</v>
      </c>
      <c r="G187" s="53" t="str">
        <f t="shared" si="7"/>
        <v xml:space="preserve">  </v>
      </c>
      <c r="H187" s="54" t="str">
        <f t="shared" si="9"/>
        <v xml:space="preserve">  </v>
      </c>
      <c r="K187" s="2"/>
    </row>
    <row r="188" spans="2:11" x14ac:dyDescent="0.25">
      <c r="B188" s="48"/>
      <c r="C188" s="66" t="s">
        <v>39</v>
      </c>
      <c r="D188" s="67" t="s">
        <v>4</v>
      </c>
      <c r="E188" s="68">
        <v>9.7000000000000003E-3</v>
      </c>
      <c r="F188" s="53">
        <f t="shared" si="8"/>
        <v>11</v>
      </c>
      <c r="G188" s="53" t="str">
        <f t="shared" si="7"/>
        <v xml:space="preserve">  </v>
      </c>
      <c r="H188" s="54" t="str">
        <f t="shared" si="9"/>
        <v xml:space="preserve">  </v>
      </c>
      <c r="K188" s="2"/>
    </row>
    <row r="189" spans="2:11" x14ac:dyDescent="0.25">
      <c r="B189" s="48"/>
      <c r="C189" s="66" t="s">
        <v>40</v>
      </c>
      <c r="D189" s="67" t="s">
        <v>4</v>
      </c>
      <c r="E189" s="68">
        <v>9.7000000000000003E-3</v>
      </c>
      <c r="F189" s="53">
        <f t="shared" si="8"/>
        <v>12</v>
      </c>
      <c r="G189" s="53">
        <f t="shared" si="7"/>
        <v>9.7000000000000003E-3</v>
      </c>
      <c r="H189" s="54">
        <f t="shared" si="9"/>
        <v>15</v>
      </c>
      <c r="K189" s="2"/>
    </row>
    <row r="190" spans="2:11" x14ac:dyDescent="0.25">
      <c r="B190" s="48"/>
      <c r="C190" s="66" t="s">
        <v>41</v>
      </c>
      <c r="D190" s="67" t="s">
        <v>4</v>
      </c>
      <c r="E190" s="68">
        <v>9.7999999999999997E-3</v>
      </c>
      <c r="F190" s="53">
        <f t="shared" si="8"/>
        <v>1</v>
      </c>
      <c r="G190" s="53" t="str">
        <f t="shared" si="7"/>
        <v xml:space="preserve">  </v>
      </c>
      <c r="H190" s="54" t="str">
        <f t="shared" si="9"/>
        <v xml:space="preserve">  </v>
      </c>
      <c r="K190" s="2"/>
    </row>
    <row r="191" spans="2:11" x14ac:dyDescent="0.25">
      <c r="B191" s="48"/>
      <c r="C191" s="66" t="s">
        <v>42</v>
      </c>
      <c r="D191" s="67" t="s">
        <v>4</v>
      </c>
      <c r="E191" s="68">
        <v>9.7999999999999997E-3</v>
      </c>
      <c r="F191" s="53">
        <f t="shared" si="8"/>
        <v>2</v>
      </c>
      <c r="G191" s="53" t="str">
        <f t="shared" si="7"/>
        <v xml:space="preserve">  </v>
      </c>
      <c r="H191" s="54" t="str">
        <f t="shared" si="9"/>
        <v xml:space="preserve">  </v>
      </c>
      <c r="K191" s="2"/>
    </row>
    <row r="192" spans="2:11" x14ac:dyDescent="0.25">
      <c r="B192" s="48"/>
      <c r="C192" s="66" t="s">
        <v>43</v>
      </c>
      <c r="D192" s="67" t="s">
        <v>4</v>
      </c>
      <c r="E192" s="68">
        <v>9.9000000000000008E-3</v>
      </c>
      <c r="F192" s="53">
        <f t="shared" si="8"/>
        <v>3</v>
      </c>
      <c r="G192" s="53" t="str">
        <f t="shared" si="7"/>
        <v xml:space="preserve">  </v>
      </c>
      <c r="H192" s="54" t="str">
        <f t="shared" si="9"/>
        <v xml:space="preserve">  </v>
      </c>
      <c r="K192" s="2"/>
    </row>
    <row r="193" spans="2:11" x14ac:dyDescent="0.25">
      <c r="B193" s="48"/>
      <c r="C193" s="66" t="s">
        <v>44</v>
      </c>
      <c r="D193" s="67" t="s">
        <v>4</v>
      </c>
      <c r="E193" s="68">
        <v>9.9000000000000008E-3</v>
      </c>
      <c r="F193" s="53">
        <f t="shared" si="8"/>
        <v>4</v>
      </c>
      <c r="G193" s="53" t="str">
        <f t="shared" si="7"/>
        <v xml:space="preserve">  </v>
      </c>
      <c r="H193" s="54" t="str">
        <f t="shared" si="9"/>
        <v xml:space="preserve">  </v>
      </c>
      <c r="K193" s="2"/>
    </row>
    <row r="194" spans="2:11" x14ac:dyDescent="0.25">
      <c r="B194" s="48"/>
      <c r="C194" s="66" t="s">
        <v>45</v>
      </c>
      <c r="D194" s="67" t="s">
        <v>4</v>
      </c>
      <c r="E194" s="68">
        <v>0.01</v>
      </c>
      <c r="F194" s="53">
        <f t="shared" si="8"/>
        <v>5</v>
      </c>
      <c r="G194" s="53" t="str">
        <f t="shared" si="7"/>
        <v xml:space="preserve">  </v>
      </c>
      <c r="H194" s="54" t="str">
        <f t="shared" si="9"/>
        <v xml:space="preserve">  </v>
      </c>
      <c r="K194" s="2"/>
    </row>
    <row r="195" spans="2:11" x14ac:dyDescent="0.25">
      <c r="B195" s="48"/>
      <c r="C195" s="66" t="s">
        <v>46</v>
      </c>
      <c r="D195" s="67" t="s">
        <v>4</v>
      </c>
      <c r="E195" s="68">
        <v>0.01</v>
      </c>
      <c r="F195" s="53">
        <f t="shared" si="8"/>
        <v>6</v>
      </c>
      <c r="G195" s="53" t="str">
        <f t="shared" si="7"/>
        <v xml:space="preserve">  </v>
      </c>
      <c r="H195" s="54" t="str">
        <f t="shared" si="9"/>
        <v xml:space="preserve">  </v>
      </c>
      <c r="K195" s="2"/>
    </row>
    <row r="196" spans="2:11" x14ac:dyDescent="0.25">
      <c r="B196" s="48"/>
      <c r="C196" s="66" t="s">
        <v>47</v>
      </c>
      <c r="D196" s="67" t="s">
        <v>4</v>
      </c>
      <c r="E196" s="68">
        <v>1.01E-2</v>
      </c>
      <c r="F196" s="53">
        <f t="shared" si="8"/>
        <v>7</v>
      </c>
      <c r="G196" s="53" t="str">
        <f t="shared" si="7"/>
        <v xml:space="preserve">  </v>
      </c>
      <c r="H196" s="54" t="str">
        <f t="shared" si="9"/>
        <v xml:space="preserve">  </v>
      </c>
      <c r="K196" s="2"/>
    </row>
    <row r="197" spans="2:11" x14ac:dyDescent="0.25">
      <c r="B197" s="48"/>
      <c r="C197" s="66" t="s">
        <v>48</v>
      </c>
      <c r="D197" s="67" t="s">
        <v>4</v>
      </c>
      <c r="E197" s="68">
        <v>1.01E-2</v>
      </c>
      <c r="F197" s="53">
        <f t="shared" si="8"/>
        <v>8</v>
      </c>
      <c r="G197" s="53" t="str">
        <f t="shared" si="7"/>
        <v xml:space="preserve">  </v>
      </c>
      <c r="H197" s="54" t="str">
        <f t="shared" si="9"/>
        <v xml:space="preserve">  </v>
      </c>
      <c r="K197" s="2"/>
    </row>
    <row r="198" spans="2:11" x14ac:dyDescent="0.25">
      <c r="B198" s="48"/>
      <c r="C198" s="66" t="s">
        <v>49</v>
      </c>
      <c r="D198" s="67" t="s">
        <v>4</v>
      </c>
      <c r="E198" s="68">
        <v>1.01E-2</v>
      </c>
      <c r="F198" s="53">
        <f t="shared" si="8"/>
        <v>9</v>
      </c>
      <c r="G198" s="53" t="str">
        <f t="shared" si="7"/>
        <v xml:space="preserve">  </v>
      </c>
      <c r="H198" s="54" t="str">
        <f t="shared" si="9"/>
        <v xml:space="preserve">  </v>
      </c>
      <c r="K198" s="2"/>
    </row>
    <row r="199" spans="2:11" x14ac:dyDescent="0.25">
      <c r="B199" s="48"/>
      <c r="C199" s="66" t="s">
        <v>50</v>
      </c>
      <c r="D199" s="67" t="s">
        <v>4</v>
      </c>
      <c r="E199" s="68">
        <v>1.0200000000000001E-2</v>
      </c>
      <c r="F199" s="53">
        <f t="shared" si="8"/>
        <v>10</v>
      </c>
      <c r="G199" s="53" t="str">
        <f t="shared" si="7"/>
        <v xml:space="preserve">  </v>
      </c>
      <c r="H199" s="54" t="str">
        <f t="shared" si="9"/>
        <v xml:space="preserve">  </v>
      </c>
      <c r="K199" s="2"/>
    </row>
    <row r="200" spans="2:11" x14ac:dyDescent="0.25">
      <c r="B200" s="48"/>
      <c r="C200" s="66" t="s">
        <v>51</v>
      </c>
      <c r="D200" s="67" t="s">
        <v>4</v>
      </c>
      <c r="E200" s="68">
        <v>1.0200000000000001E-2</v>
      </c>
      <c r="F200" s="53">
        <f t="shared" si="8"/>
        <v>11</v>
      </c>
      <c r="G200" s="53" t="str">
        <f t="shared" si="7"/>
        <v xml:space="preserve">  </v>
      </c>
      <c r="H200" s="54" t="str">
        <f t="shared" si="9"/>
        <v xml:space="preserve">  </v>
      </c>
      <c r="K200" s="2"/>
    </row>
    <row r="201" spans="2:11" x14ac:dyDescent="0.25">
      <c r="B201" s="48"/>
      <c r="C201" s="66" t="s">
        <v>52</v>
      </c>
      <c r="D201" s="67" t="s">
        <v>4</v>
      </c>
      <c r="E201" s="68">
        <v>1.03E-2</v>
      </c>
      <c r="F201" s="53">
        <f t="shared" si="8"/>
        <v>12</v>
      </c>
      <c r="G201" s="53">
        <f t="shared" si="7"/>
        <v>1.03E-2</v>
      </c>
      <c r="H201" s="54">
        <f t="shared" si="9"/>
        <v>16</v>
      </c>
      <c r="K201" s="2"/>
    </row>
    <row r="202" spans="2:11" x14ac:dyDescent="0.25">
      <c r="B202" s="48"/>
      <c r="C202" s="66" t="s">
        <v>53</v>
      </c>
      <c r="D202" s="67" t="s">
        <v>4</v>
      </c>
      <c r="E202" s="68">
        <v>1.03E-2</v>
      </c>
      <c r="F202" s="53">
        <f t="shared" si="8"/>
        <v>1</v>
      </c>
      <c r="G202" s="53" t="str">
        <f t="shared" si="7"/>
        <v xml:space="preserve">  </v>
      </c>
      <c r="H202" s="54" t="str">
        <f t="shared" si="9"/>
        <v xml:space="preserve">  </v>
      </c>
      <c r="K202" s="2"/>
    </row>
    <row r="203" spans="2:11" x14ac:dyDescent="0.25">
      <c r="B203" s="48"/>
      <c r="C203" s="66" t="s">
        <v>54</v>
      </c>
      <c r="D203" s="67" t="s">
        <v>4</v>
      </c>
      <c r="E203" s="68">
        <v>1.04E-2</v>
      </c>
      <c r="F203" s="53">
        <f t="shared" si="8"/>
        <v>2</v>
      </c>
      <c r="G203" s="53" t="str">
        <f t="shared" ref="G203:G266" si="10">IF(F203=12,E203,"  ")</f>
        <v xml:space="preserve">  </v>
      </c>
      <c r="H203" s="54" t="str">
        <f t="shared" si="9"/>
        <v xml:space="preserve">  </v>
      </c>
      <c r="K203" s="2"/>
    </row>
    <row r="204" spans="2:11" x14ac:dyDescent="0.25">
      <c r="B204" s="48"/>
      <c r="C204" s="66" t="s">
        <v>55</v>
      </c>
      <c r="D204" s="67" t="s">
        <v>4</v>
      </c>
      <c r="E204" s="68">
        <v>1.04E-2</v>
      </c>
      <c r="F204" s="53">
        <f t="shared" ref="F204:F267" si="11">IF(F203=12,1,F203+1)</f>
        <v>3</v>
      </c>
      <c r="G204" s="53" t="str">
        <f t="shared" si="10"/>
        <v xml:space="preserve">  </v>
      </c>
      <c r="H204" s="54" t="str">
        <f t="shared" si="9"/>
        <v xml:space="preserve">  </v>
      </c>
      <c r="K204" s="2"/>
    </row>
    <row r="205" spans="2:11" x14ac:dyDescent="0.25">
      <c r="B205" s="48"/>
      <c r="C205" s="66" t="s">
        <v>56</v>
      </c>
      <c r="D205" s="67" t="s">
        <v>4</v>
      </c>
      <c r="E205" s="68">
        <v>1.04E-2</v>
      </c>
      <c r="F205" s="53">
        <f t="shared" si="11"/>
        <v>4</v>
      </c>
      <c r="G205" s="53" t="str">
        <f t="shared" si="10"/>
        <v xml:space="preserve">  </v>
      </c>
      <c r="H205" s="54" t="str">
        <f t="shared" si="9"/>
        <v xml:space="preserve">  </v>
      </c>
      <c r="K205" s="2"/>
    </row>
    <row r="206" spans="2:11" x14ac:dyDescent="0.25">
      <c r="B206" s="48"/>
      <c r="C206" s="66" t="s">
        <v>57</v>
      </c>
      <c r="D206" s="67" t="s">
        <v>4</v>
      </c>
      <c r="E206" s="68">
        <v>1.0500000000000001E-2</v>
      </c>
      <c r="F206" s="53">
        <f t="shared" si="11"/>
        <v>5</v>
      </c>
      <c r="G206" s="53" t="str">
        <f t="shared" si="10"/>
        <v xml:space="preserve">  </v>
      </c>
      <c r="H206" s="54" t="str">
        <f t="shared" si="9"/>
        <v xml:space="preserve">  </v>
      </c>
      <c r="K206" s="2"/>
    </row>
    <row r="207" spans="2:11" x14ac:dyDescent="0.25">
      <c r="B207" s="48"/>
      <c r="C207" s="66" t="s">
        <v>58</v>
      </c>
      <c r="D207" s="67" t="s">
        <v>4</v>
      </c>
      <c r="E207" s="68">
        <v>1.0500000000000001E-2</v>
      </c>
      <c r="F207" s="53">
        <f t="shared" si="11"/>
        <v>6</v>
      </c>
      <c r="G207" s="53" t="str">
        <f t="shared" si="10"/>
        <v xml:space="preserve">  </v>
      </c>
      <c r="H207" s="54" t="str">
        <f t="shared" si="9"/>
        <v xml:space="preserve">  </v>
      </c>
      <c r="K207" s="2"/>
    </row>
    <row r="208" spans="2:11" x14ac:dyDescent="0.25">
      <c r="B208" s="48"/>
      <c r="C208" s="66" t="s">
        <v>59</v>
      </c>
      <c r="D208" s="67" t="s">
        <v>4</v>
      </c>
      <c r="E208" s="68">
        <v>1.06E-2</v>
      </c>
      <c r="F208" s="53">
        <f t="shared" si="11"/>
        <v>7</v>
      </c>
      <c r="G208" s="53" t="str">
        <f t="shared" si="10"/>
        <v xml:space="preserve">  </v>
      </c>
      <c r="H208" s="54" t="str">
        <f t="shared" si="9"/>
        <v xml:space="preserve">  </v>
      </c>
      <c r="K208" s="2"/>
    </row>
    <row r="209" spans="2:11" x14ac:dyDescent="0.25">
      <c r="B209" s="48"/>
      <c r="C209" s="66" t="s">
        <v>60</v>
      </c>
      <c r="D209" s="67" t="s">
        <v>4</v>
      </c>
      <c r="E209" s="68">
        <v>1.06E-2</v>
      </c>
      <c r="F209" s="53">
        <f t="shared" si="11"/>
        <v>8</v>
      </c>
      <c r="G209" s="53" t="str">
        <f t="shared" si="10"/>
        <v xml:space="preserve">  </v>
      </c>
      <c r="H209" s="54" t="str">
        <f t="shared" si="9"/>
        <v xml:space="preserve">  </v>
      </c>
      <c r="K209" s="2"/>
    </row>
    <row r="210" spans="2:11" x14ac:dyDescent="0.25">
      <c r="B210" s="48"/>
      <c r="C210" s="66" t="s">
        <v>61</v>
      </c>
      <c r="D210" s="67" t="s">
        <v>4</v>
      </c>
      <c r="E210" s="68">
        <v>1.06E-2</v>
      </c>
      <c r="F210" s="53">
        <f t="shared" si="11"/>
        <v>9</v>
      </c>
      <c r="G210" s="53" t="str">
        <f t="shared" si="10"/>
        <v xml:space="preserve">  </v>
      </c>
      <c r="H210" s="54" t="str">
        <f t="shared" si="9"/>
        <v xml:space="preserve">  </v>
      </c>
      <c r="K210" s="2"/>
    </row>
    <row r="211" spans="2:11" x14ac:dyDescent="0.25">
      <c r="B211" s="48"/>
      <c r="C211" s="66" t="s">
        <v>62</v>
      </c>
      <c r="D211" s="67" t="s">
        <v>4</v>
      </c>
      <c r="E211" s="68">
        <v>1.0699999999999999E-2</v>
      </c>
      <c r="F211" s="53">
        <f t="shared" si="11"/>
        <v>10</v>
      </c>
      <c r="G211" s="53" t="str">
        <f t="shared" si="10"/>
        <v xml:space="preserve">  </v>
      </c>
      <c r="H211" s="54" t="str">
        <f t="shared" si="9"/>
        <v xml:space="preserve">  </v>
      </c>
      <c r="K211" s="2"/>
    </row>
    <row r="212" spans="2:11" x14ac:dyDescent="0.25">
      <c r="B212" s="48"/>
      <c r="C212" s="66" t="s">
        <v>63</v>
      </c>
      <c r="D212" s="67" t="s">
        <v>4</v>
      </c>
      <c r="E212" s="68">
        <v>1.0699999999999999E-2</v>
      </c>
      <c r="F212" s="53">
        <f t="shared" si="11"/>
        <v>11</v>
      </c>
      <c r="G212" s="53" t="str">
        <f t="shared" si="10"/>
        <v xml:space="preserve">  </v>
      </c>
      <c r="H212" s="54" t="str">
        <f t="shared" si="9"/>
        <v xml:space="preserve">  </v>
      </c>
      <c r="K212" s="2"/>
    </row>
    <row r="213" spans="2:11" x14ac:dyDescent="0.25">
      <c r="B213" s="48"/>
      <c r="C213" s="66" t="s">
        <v>64</v>
      </c>
      <c r="D213" s="67" t="s">
        <v>4</v>
      </c>
      <c r="E213" s="68">
        <v>1.0800000000000001E-2</v>
      </c>
      <c r="F213" s="53">
        <f t="shared" si="11"/>
        <v>12</v>
      </c>
      <c r="G213" s="53">
        <f t="shared" si="10"/>
        <v>1.0800000000000001E-2</v>
      </c>
      <c r="H213" s="54">
        <f t="shared" si="9"/>
        <v>17</v>
      </c>
      <c r="K213" s="2"/>
    </row>
    <row r="214" spans="2:11" x14ac:dyDescent="0.25">
      <c r="B214" s="48"/>
      <c r="C214" s="66" t="s">
        <v>65</v>
      </c>
      <c r="D214" s="67" t="s">
        <v>4</v>
      </c>
      <c r="E214" s="68">
        <v>1.0800000000000001E-2</v>
      </c>
      <c r="F214" s="53">
        <f t="shared" si="11"/>
        <v>1</v>
      </c>
      <c r="G214" s="53" t="str">
        <f t="shared" si="10"/>
        <v xml:space="preserve">  </v>
      </c>
      <c r="H214" s="54" t="str">
        <f t="shared" si="9"/>
        <v xml:space="preserve">  </v>
      </c>
      <c r="K214" s="2"/>
    </row>
    <row r="215" spans="2:11" x14ac:dyDescent="0.25">
      <c r="B215" s="48"/>
      <c r="C215" s="66" t="s">
        <v>66</v>
      </c>
      <c r="D215" s="67" t="s">
        <v>4</v>
      </c>
      <c r="E215" s="68">
        <v>1.0800000000000001E-2</v>
      </c>
      <c r="F215" s="53">
        <f t="shared" si="11"/>
        <v>2</v>
      </c>
      <c r="G215" s="53" t="str">
        <f t="shared" si="10"/>
        <v xml:space="preserve">  </v>
      </c>
      <c r="H215" s="54" t="str">
        <f t="shared" si="9"/>
        <v xml:space="preserve">  </v>
      </c>
      <c r="K215" s="2"/>
    </row>
    <row r="216" spans="2:11" x14ac:dyDescent="0.25">
      <c r="B216" s="48"/>
      <c r="C216" s="66" t="s">
        <v>67</v>
      </c>
      <c r="D216" s="67" t="s">
        <v>4</v>
      </c>
      <c r="E216" s="68">
        <v>1.09E-2</v>
      </c>
      <c r="F216" s="53">
        <f t="shared" si="11"/>
        <v>3</v>
      </c>
      <c r="G216" s="53" t="str">
        <f t="shared" si="10"/>
        <v xml:space="preserve">  </v>
      </c>
      <c r="H216" s="54" t="str">
        <f t="shared" si="9"/>
        <v xml:space="preserve">  </v>
      </c>
      <c r="K216" s="2"/>
    </row>
    <row r="217" spans="2:11" x14ac:dyDescent="0.25">
      <c r="B217" s="48"/>
      <c r="C217" s="66" t="s">
        <v>68</v>
      </c>
      <c r="D217" s="67" t="s">
        <v>4</v>
      </c>
      <c r="E217" s="68">
        <v>1.09E-2</v>
      </c>
      <c r="F217" s="53">
        <f t="shared" si="11"/>
        <v>4</v>
      </c>
      <c r="G217" s="53" t="str">
        <f t="shared" si="10"/>
        <v xml:space="preserve">  </v>
      </c>
      <c r="H217" s="54" t="str">
        <f t="shared" si="9"/>
        <v xml:space="preserve">  </v>
      </c>
      <c r="K217" s="2"/>
    </row>
    <row r="218" spans="2:11" x14ac:dyDescent="0.25">
      <c r="B218" s="48"/>
      <c r="C218" s="66" t="s">
        <v>69</v>
      </c>
      <c r="D218" s="67" t="s">
        <v>4</v>
      </c>
      <c r="E218" s="68">
        <v>1.0999999999999999E-2</v>
      </c>
      <c r="F218" s="53">
        <f t="shared" si="11"/>
        <v>5</v>
      </c>
      <c r="G218" s="53" t="str">
        <f t="shared" si="10"/>
        <v xml:space="preserve">  </v>
      </c>
      <c r="H218" s="54" t="str">
        <f t="shared" si="9"/>
        <v xml:space="preserve">  </v>
      </c>
      <c r="K218" s="2"/>
    </row>
    <row r="219" spans="2:11" x14ac:dyDescent="0.25">
      <c r="B219" s="48"/>
      <c r="C219" s="66" t="s">
        <v>70</v>
      </c>
      <c r="D219" s="67" t="s">
        <v>4</v>
      </c>
      <c r="E219" s="68">
        <v>1.0999999999999999E-2</v>
      </c>
      <c r="F219" s="53">
        <f t="shared" si="11"/>
        <v>6</v>
      </c>
      <c r="G219" s="53" t="str">
        <f t="shared" si="10"/>
        <v xml:space="preserve">  </v>
      </c>
      <c r="H219" s="54" t="str">
        <f t="shared" si="9"/>
        <v xml:space="preserve">  </v>
      </c>
      <c r="K219" s="2"/>
    </row>
    <row r="220" spans="2:11" x14ac:dyDescent="0.25">
      <c r="B220" s="48"/>
      <c r="C220" s="66" t="s">
        <v>71</v>
      </c>
      <c r="D220" s="67" t="s">
        <v>4</v>
      </c>
      <c r="E220" s="68">
        <v>1.0999999999999999E-2</v>
      </c>
      <c r="F220" s="53">
        <f t="shared" si="11"/>
        <v>7</v>
      </c>
      <c r="G220" s="53" t="str">
        <f t="shared" si="10"/>
        <v xml:space="preserve">  </v>
      </c>
      <c r="H220" s="54" t="str">
        <f t="shared" si="9"/>
        <v xml:space="preserve">  </v>
      </c>
      <c r="K220" s="2"/>
    </row>
    <row r="221" spans="2:11" x14ac:dyDescent="0.25">
      <c r="B221" s="48"/>
      <c r="C221" s="66" t="s">
        <v>72</v>
      </c>
      <c r="D221" s="67" t="s">
        <v>4</v>
      </c>
      <c r="E221" s="68">
        <v>1.11E-2</v>
      </c>
      <c r="F221" s="53">
        <f t="shared" si="11"/>
        <v>8</v>
      </c>
      <c r="G221" s="53" t="str">
        <f t="shared" si="10"/>
        <v xml:space="preserve">  </v>
      </c>
      <c r="H221" s="54" t="str">
        <f t="shared" si="9"/>
        <v xml:space="preserve">  </v>
      </c>
      <c r="K221" s="2"/>
    </row>
    <row r="222" spans="2:11" x14ac:dyDescent="0.25">
      <c r="B222" s="48"/>
      <c r="C222" s="66" t="s">
        <v>73</v>
      </c>
      <c r="D222" s="67" t="s">
        <v>4</v>
      </c>
      <c r="E222" s="68">
        <v>1.11E-2</v>
      </c>
      <c r="F222" s="53">
        <f t="shared" si="11"/>
        <v>9</v>
      </c>
      <c r="G222" s="53" t="str">
        <f t="shared" si="10"/>
        <v xml:space="preserve">  </v>
      </c>
      <c r="H222" s="54" t="str">
        <f t="shared" si="9"/>
        <v xml:space="preserve">  </v>
      </c>
      <c r="K222" s="2"/>
    </row>
    <row r="223" spans="2:11" x14ac:dyDescent="0.25">
      <c r="B223" s="48"/>
      <c r="C223" s="66" t="s">
        <v>74</v>
      </c>
      <c r="D223" s="67" t="s">
        <v>4</v>
      </c>
      <c r="E223" s="68">
        <v>1.11E-2</v>
      </c>
      <c r="F223" s="53">
        <f t="shared" si="11"/>
        <v>10</v>
      </c>
      <c r="G223" s="53" t="str">
        <f t="shared" si="10"/>
        <v xml:space="preserve">  </v>
      </c>
      <c r="H223" s="54" t="str">
        <f t="shared" si="9"/>
        <v xml:space="preserve">  </v>
      </c>
      <c r="K223" s="2"/>
    </row>
    <row r="224" spans="2:11" x14ac:dyDescent="0.25">
      <c r="B224" s="48"/>
      <c r="C224" s="66" t="s">
        <v>75</v>
      </c>
      <c r="D224" s="67" t="s">
        <v>4</v>
      </c>
      <c r="E224" s="68">
        <v>1.12E-2</v>
      </c>
      <c r="F224" s="53">
        <f t="shared" si="11"/>
        <v>11</v>
      </c>
      <c r="G224" s="53" t="str">
        <f t="shared" si="10"/>
        <v xml:space="preserve">  </v>
      </c>
      <c r="H224" s="54" t="str">
        <f t="shared" si="9"/>
        <v xml:space="preserve">  </v>
      </c>
      <c r="K224" s="2"/>
    </row>
    <row r="225" spans="2:11" x14ac:dyDescent="0.25">
      <c r="B225" s="48"/>
      <c r="C225" s="66" t="s">
        <v>76</v>
      </c>
      <c r="D225" s="67" t="s">
        <v>4</v>
      </c>
      <c r="E225" s="68">
        <v>1.12E-2</v>
      </c>
      <c r="F225" s="53">
        <f t="shared" si="11"/>
        <v>12</v>
      </c>
      <c r="G225" s="53">
        <f t="shared" si="10"/>
        <v>1.12E-2</v>
      </c>
      <c r="H225" s="54">
        <f t="shared" si="9"/>
        <v>18</v>
      </c>
      <c r="K225" s="2"/>
    </row>
    <row r="226" spans="2:11" x14ac:dyDescent="0.25">
      <c r="B226" s="48"/>
      <c r="C226" s="66" t="s">
        <v>77</v>
      </c>
      <c r="D226" s="67" t="s">
        <v>4</v>
      </c>
      <c r="E226" s="68">
        <v>1.1299999999999999E-2</v>
      </c>
      <c r="F226" s="53">
        <f t="shared" si="11"/>
        <v>1</v>
      </c>
      <c r="G226" s="53" t="str">
        <f t="shared" si="10"/>
        <v xml:space="preserve">  </v>
      </c>
      <c r="H226" s="54" t="str">
        <f t="shared" ref="H226:H289" si="12">IF(F226=12,1+H214,"  ")</f>
        <v xml:space="preserve">  </v>
      </c>
      <c r="K226" s="2"/>
    </row>
    <row r="227" spans="2:11" x14ac:dyDescent="0.25">
      <c r="B227" s="48"/>
      <c r="C227" s="66" t="s">
        <v>78</v>
      </c>
      <c r="D227" s="67" t="s">
        <v>4</v>
      </c>
      <c r="E227" s="68">
        <v>1.1299999999999999E-2</v>
      </c>
      <c r="F227" s="53">
        <f t="shared" si="11"/>
        <v>2</v>
      </c>
      <c r="G227" s="53" t="str">
        <f t="shared" si="10"/>
        <v xml:space="preserve">  </v>
      </c>
      <c r="H227" s="54" t="str">
        <f t="shared" si="12"/>
        <v xml:space="preserve">  </v>
      </c>
      <c r="K227" s="2"/>
    </row>
    <row r="228" spans="2:11" x14ac:dyDescent="0.25">
      <c r="B228" s="48"/>
      <c r="C228" s="66" t="s">
        <v>79</v>
      </c>
      <c r="D228" s="67" t="s">
        <v>4</v>
      </c>
      <c r="E228" s="68">
        <v>1.1299999999999999E-2</v>
      </c>
      <c r="F228" s="53">
        <f t="shared" si="11"/>
        <v>3</v>
      </c>
      <c r="G228" s="53" t="str">
        <f t="shared" si="10"/>
        <v xml:space="preserve">  </v>
      </c>
      <c r="H228" s="54" t="str">
        <f t="shared" si="12"/>
        <v xml:space="preserve">  </v>
      </c>
      <c r="K228" s="2"/>
    </row>
    <row r="229" spans="2:11" x14ac:dyDescent="0.25">
      <c r="B229" s="48"/>
      <c r="C229" s="66" t="s">
        <v>80</v>
      </c>
      <c r="D229" s="67" t="s">
        <v>4</v>
      </c>
      <c r="E229" s="68">
        <v>1.14E-2</v>
      </c>
      <c r="F229" s="53">
        <f t="shared" si="11"/>
        <v>4</v>
      </c>
      <c r="G229" s="53" t="str">
        <f t="shared" si="10"/>
        <v xml:space="preserve">  </v>
      </c>
      <c r="H229" s="54" t="str">
        <f t="shared" si="12"/>
        <v xml:space="preserve">  </v>
      </c>
      <c r="K229" s="2"/>
    </row>
    <row r="230" spans="2:11" x14ac:dyDescent="0.25">
      <c r="B230" s="48"/>
      <c r="C230" s="66" t="s">
        <v>81</v>
      </c>
      <c r="D230" s="67" t="s">
        <v>4</v>
      </c>
      <c r="E230" s="68">
        <v>1.14E-2</v>
      </c>
      <c r="F230" s="53">
        <f t="shared" si="11"/>
        <v>5</v>
      </c>
      <c r="G230" s="53" t="str">
        <f t="shared" si="10"/>
        <v xml:space="preserve">  </v>
      </c>
      <c r="H230" s="54" t="str">
        <f t="shared" si="12"/>
        <v xml:space="preserve">  </v>
      </c>
      <c r="K230" s="2"/>
    </row>
    <row r="231" spans="2:11" x14ac:dyDescent="0.25">
      <c r="B231" s="48"/>
      <c r="C231" s="66" t="s">
        <v>82</v>
      </c>
      <c r="D231" s="67" t="s">
        <v>4</v>
      </c>
      <c r="E231" s="68">
        <v>1.14E-2</v>
      </c>
      <c r="F231" s="53">
        <f t="shared" si="11"/>
        <v>6</v>
      </c>
      <c r="G231" s="53" t="str">
        <f t="shared" si="10"/>
        <v xml:space="preserve">  </v>
      </c>
      <c r="H231" s="54" t="str">
        <f t="shared" si="12"/>
        <v xml:space="preserve">  </v>
      </c>
      <c r="K231" s="2"/>
    </row>
    <row r="232" spans="2:11" x14ac:dyDescent="0.25">
      <c r="B232" s="48"/>
      <c r="C232" s="66" t="s">
        <v>83</v>
      </c>
      <c r="D232" s="67" t="s">
        <v>4</v>
      </c>
      <c r="E232" s="68">
        <v>1.15E-2</v>
      </c>
      <c r="F232" s="53">
        <f t="shared" si="11"/>
        <v>7</v>
      </c>
      <c r="G232" s="53" t="str">
        <f t="shared" si="10"/>
        <v xml:space="preserve">  </v>
      </c>
      <c r="H232" s="54" t="str">
        <f t="shared" si="12"/>
        <v xml:space="preserve">  </v>
      </c>
      <c r="K232" s="2"/>
    </row>
    <row r="233" spans="2:11" x14ac:dyDescent="0.25">
      <c r="B233" s="48"/>
      <c r="C233" s="66" t="s">
        <v>84</v>
      </c>
      <c r="D233" s="67" t="s">
        <v>4</v>
      </c>
      <c r="E233" s="68">
        <v>1.15E-2</v>
      </c>
      <c r="F233" s="53">
        <f t="shared" si="11"/>
        <v>8</v>
      </c>
      <c r="G233" s="53" t="str">
        <f t="shared" si="10"/>
        <v xml:space="preserve">  </v>
      </c>
      <c r="H233" s="54" t="str">
        <f t="shared" si="12"/>
        <v xml:space="preserve">  </v>
      </c>
      <c r="K233" s="2"/>
    </row>
    <row r="234" spans="2:11" x14ac:dyDescent="0.25">
      <c r="B234" s="48"/>
      <c r="C234" s="66" t="s">
        <v>85</v>
      </c>
      <c r="D234" s="67" t="s">
        <v>4</v>
      </c>
      <c r="E234" s="68">
        <v>1.15E-2</v>
      </c>
      <c r="F234" s="53">
        <f t="shared" si="11"/>
        <v>9</v>
      </c>
      <c r="G234" s="53" t="str">
        <f t="shared" si="10"/>
        <v xml:space="preserve">  </v>
      </c>
      <c r="H234" s="54" t="str">
        <f t="shared" si="12"/>
        <v xml:space="preserve">  </v>
      </c>
      <c r="K234" s="2"/>
    </row>
    <row r="235" spans="2:11" x14ac:dyDescent="0.25">
      <c r="B235" s="48"/>
      <c r="C235" s="66" t="s">
        <v>86</v>
      </c>
      <c r="D235" s="67" t="s">
        <v>4</v>
      </c>
      <c r="E235" s="68">
        <v>1.1599999999999999E-2</v>
      </c>
      <c r="F235" s="53">
        <f t="shared" si="11"/>
        <v>10</v>
      </c>
      <c r="G235" s="53" t="str">
        <f t="shared" si="10"/>
        <v xml:space="preserve">  </v>
      </c>
      <c r="H235" s="54" t="str">
        <f t="shared" si="12"/>
        <v xml:space="preserve">  </v>
      </c>
      <c r="K235" s="2"/>
    </row>
    <row r="236" spans="2:11" x14ac:dyDescent="0.25">
      <c r="B236" s="48"/>
      <c r="C236" s="66" t="s">
        <v>87</v>
      </c>
      <c r="D236" s="67" t="s">
        <v>4</v>
      </c>
      <c r="E236" s="68">
        <v>1.1599999999999999E-2</v>
      </c>
      <c r="F236" s="53">
        <f t="shared" si="11"/>
        <v>11</v>
      </c>
      <c r="G236" s="53" t="str">
        <f t="shared" si="10"/>
        <v xml:space="preserve">  </v>
      </c>
      <c r="H236" s="54" t="str">
        <f t="shared" si="12"/>
        <v xml:space="preserve">  </v>
      </c>
      <c r="K236" s="2"/>
    </row>
    <row r="237" spans="2:11" x14ac:dyDescent="0.25">
      <c r="B237" s="48"/>
      <c r="C237" s="66" t="s">
        <v>88</v>
      </c>
      <c r="D237" s="67" t="s">
        <v>4</v>
      </c>
      <c r="E237" s="68">
        <v>1.17E-2</v>
      </c>
      <c r="F237" s="53">
        <f t="shared" si="11"/>
        <v>12</v>
      </c>
      <c r="G237" s="53">
        <f t="shared" si="10"/>
        <v>1.17E-2</v>
      </c>
      <c r="H237" s="54">
        <f t="shared" si="12"/>
        <v>19</v>
      </c>
      <c r="K237" s="2"/>
    </row>
    <row r="238" spans="2:11" x14ac:dyDescent="0.25">
      <c r="B238" s="48"/>
      <c r="C238" s="66" t="s">
        <v>89</v>
      </c>
      <c r="D238" s="67" t="s">
        <v>4</v>
      </c>
      <c r="E238" s="68">
        <v>1.17E-2</v>
      </c>
      <c r="F238" s="53">
        <f t="shared" si="11"/>
        <v>1</v>
      </c>
      <c r="G238" s="53" t="str">
        <f t="shared" si="10"/>
        <v xml:space="preserve">  </v>
      </c>
      <c r="H238" s="54" t="str">
        <f t="shared" si="12"/>
        <v xml:space="preserve">  </v>
      </c>
      <c r="K238" s="2"/>
    </row>
    <row r="239" spans="2:11" x14ac:dyDescent="0.25">
      <c r="B239" s="48"/>
      <c r="C239" s="66" t="s">
        <v>90</v>
      </c>
      <c r="D239" s="67" t="s">
        <v>4</v>
      </c>
      <c r="E239" s="68">
        <v>1.17E-2</v>
      </c>
      <c r="F239" s="53">
        <f t="shared" si="11"/>
        <v>2</v>
      </c>
      <c r="G239" s="53" t="str">
        <f t="shared" si="10"/>
        <v xml:space="preserve">  </v>
      </c>
      <c r="H239" s="54" t="str">
        <f t="shared" si="12"/>
        <v xml:space="preserve">  </v>
      </c>
      <c r="K239" s="2"/>
    </row>
    <row r="240" spans="2:11" x14ac:dyDescent="0.25">
      <c r="B240" s="48"/>
      <c r="C240" s="66" t="s">
        <v>91</v>
      </c>
      <c r="D240" s="67" t="s">
        <v>4</v>
      </c>
      <c r="E240" s="68">
        <v>1.18E-2</v>
      </c>
      <c r="F240" s="53">
        <f t="shared" si="11"/>
        <v>3</v>
      </c>
      <c r="G240" s="53" t="str">
        <f t="shared" si="10"/>
        <v xml:space="preserve">  </v>
      </c>
      <c r="H240" s="54" t="str">
        <f t="shared" si="12"/>
        <v xml:space="preserve">  </v>
      </c>
      <c r="K240" s="2"/>
    </row>
    <row r="241" spans="2:11" x14ac:dyDescent="0.25">
      <c r="B241" s="48"/>
      <c r="C241" s="66" t="s">
        <v>92</v>
      </c>
      <c r="D241" s="67" t="s">
        <v>4</v>
      </c>
      <c r="E241" s="68">
        <v>1.18E-2</v>
      </c>
      <c r="F241" s="53">
        <f t="shared" si="11"/>
        <v>4</v>
      </c>
      <c r="G241" s="53" t="str">
        <f t="shared" si="10"/>
        <v xml:space="preserve">  </v>
      </c>
      <c r="H241" s="54" t="str">
        <f t="shared" si="12"/>
        <v xml:space="preserve">  </v>
      </c>
      <c r="K241" s="2"/>
    </row>
    <row r="242" spans="2:11" x14ac:dyDescent="0.25">
      <c r="B242" s="48"/>
      <c r="C242" s="66" t="s">
        <v>93</v>
      </c>
      <c r="D242" s="67" t="s">
        <v>4</v>
      </c>
      <c r="E242" s="68">
        <v>1.18E-2</v>
      </c>
      <c r="F242" s="53">
        <f t="shared" si="11"/>
        <v>5</v>
      </c>
      <c r="G242" s="53" t="str">
        <f t="shared" si="10"/>
        <v xml:space="preserve">  </v>
      </c>
      <c r="H242" s="54" t="str">
        <f t="shared" si="12"/>
        <v xml:space="preserve">  </v>
      </c>
      <c r="K242" s="2"/>
    </row>
    <row r="243" spans="2:11" x14ac:dyDescent="0.25">
      <c r="B243" s="48"/>
      <c r="C243" s="66" t="s">
        <v>94</v>
      </c>
      <c r="D243" s="67" t="s">
        <v>4</v>
      </c>
      <c r="E243" s="68">
        <v>1.1900000000000001E-2</v>
      </c>
      <c r="F243" s="53">
        <f t="shared" si="11"/>
        <v>6</v>
      </c>
      <c r="G243" s="53" t="str">
        <f t="shared" si="10"/>
        <v xml:space="preserve">  </v>
      </c>
      <c r="H243" s="54" t="str">
        <f t="shared" si="12"/>
        <v xml:space="preserve">  </v>
      </c>
      <c r="K243" s="2"/>
    </row>
    <row r="244" spans="2:11" x14ac:dyDescent="0.25">
      <c r="B244" s="48"/>
      <c r="C244" s="66" t="s">
        <v>95</v>
      </c>
      <c r="D244" s="67" t="s">
        <v>4</v>
      </c>
      <c r="E244" s="68">
        <v>1.1900000000000001E-2</v>
      </c>
      <c r="F244" s="53">
        <f t="shared" si="11"/>
        <v>7</v>
      </c>
      <c r="G244" s="53" t="str">
        <f t="shared" si="10"/>
        <v xml:space="preserve">  </v>
      </c>
      <c r="H244" s="54" t="str">
        <f t="shared" si="12"/>
        <v xml:space="preserve">  </v>
      </c>
      <c r="K244" s="2"/>
    </row>
    <row r="245" spans="2:11" x14ac:dyDescent="0.25">
      <c r="B245" s="48"/>
      <c r="C245" s="66" t="s">
        <v>96</v>
      </c>
      <c r="D245" s="67" t="s">
        <v>4</v>
      </c>
      <c r="E245" s="68">
        <v>1.1900000000000001E-2</v>
      </c>
      <c r="F245" s="53">
        <f t="shared" si="11"/>
        <v>8</v>
      </c>
      <c r="G245" s="53" t="str">
        <f t="shared" si="10"/>
        <v xml:space="preserve">  </v>
      </c>
      <c r="H245" s="54" t="str">
        <f t="shared" si="12"/>
        <v xml:space="preserve">  </v>
      </c>
      <c r="K245" s="2"/>
    </row>
    <row r="246" spans="2:11" x14ac:dyDescent="0.25">
      <c r="B246" s="48"/>
      <c r="C246" s="66" t="s">
        <v>97</v>
      </c>
      <c r="D246" s="67" t="s">
        <v>4</v>
      </c>
      <c r="E246" s="68">
        <v>1.2E-2</v>
      </c>
      <c r="F246" s="53">
        <f t="shared" si="11"/>
        <v>9</v>
      </c>
      <c r="G246" s="53" t="str">
        <f t="shared" si="10"/>
        <v xml:space="preserve">  </v>
      </c>
      <c r="H246" s="54" t="str">
        <f t="shared" si="12"/>
        <v xml:space="preserve">  </v>
      </c>
      <c r="K246" s="2"/>
    </row>
    <row r="247" spans="2:11" x14ac:dyDescent="0.25">
      <c r="B247" s="48"/>
      <c r="C247" s="66" t="s">
        <v>98</v>
      </c>
      <c r="D247" s="67" t="s">
        <v>4</v>
      </c>
      <c r="E247" s="68">
        <v>1.2E-2</v>
      </c>
      <c r="F247" s="53">
        <f t="shared" si="11"/>
        <v>10</v>
      </c>
      <c r="G247" s="53" t="str">
        <f t="shared" si="10"/>
        <v xml:space="preserve">  </v>
      </c>
      <c r="H247" s="54" t="str">
        <f t="shared" si="12"/>
        <v xml:space="preserve">  </v>
      </c>
      <c r="K247" s="2"/>
    </row>
    <row r="248" spans="2:11" x14ac:dyDescent="0.25">
      <c r="B248" s="48"/>
      <c r="C248" s="66" t="s">
        <v>99</v>
      </c>
      <c r="D248" s="67" t="s">
        <v>4</v>
      </c>
      <c r="E248" s="68">
        <v>1.2E-2</v>
      </c>
      <c r="F248" s="53">
        <f t="shared" si="11"/>
        <v>11</v>
      </c>
      <c r="G248" s="53" t="str">
        <f t="shared" si="10"/>
        <v xml:space="preserve">  </v>
      </c>
      <c r="H248" s="54" t="str">
        <f t="shared" si="12"/>
        <v xml:space="preserve">  </v>
      </c>
      <c r="K248" s="2"/>
    </row>
    <row r="249" spans="2:11" x14ac:dyDescent="0.25">
      <c r="B249" s="48"/>
      <c r="C249" s="66" t="s">
        <v>100</v>
      </c>
      <c r="D249" s="67" t="s">
        <v>4</v>
      </c>
      <c r="E249" s="68">
        <v>1.2E-2</v>
      </c>
      <c r="F249" s="53">
        <f t="shared" si="11"/>
        <v>12</v>
      </c>
      <c r="G249" s="53">
        <f t="shared" si="10"/>
        <v>1.2E-2</v>
      </c>
      <c r="H249" s="54">
        <f t="shared" si="12"/>
        <v>20</v>
      </c>
      <c r="K249" s="2"/>
    </row>
    <row r="250" spans="2:11" x14ac:dyDescent="0.25">
      <c r="B250" s="48"/>
      <c r="C250" s="66" t="s">
        <v>101</v>
      </c>
      <c r="D250" s="67" t="s">
        <v>4</v>
      </c>
      <c r="E250" s="68">
        <v>1.21E-2</v>
      </c>
      <c r="F250" s="53">
        <f t="shared" si="11"/>
        <v>1</v>
      </c>
      <c r="G250" s="53" t="str">
        <f t="shared" si="10"/>
        <v xml:space="preserve">  </v>
      </c>
      <c r="H250" s="54" t="str">
        <f t="shared" si="12"/>
        <v xml:space="preserve">  </v>
      </c>
      <c r="K250" s="2"/>
    </row>
    <row r="251" spans="2:11" x14ac:dyDescent="0.25">
      <c r="B251" s="48"/>
      <c r="C251" s="66" t="s">
        <v>102</v>
      </c>
      <c r="D251" s="67" t="s">
        <v>4</v>
      </c>
      <c r="E251" s="68">
        <v>1.21E-2</v>
      </c>
      <c r="F251" s="53">
        <f t="shared" si="11"/>
        <v>2</v>
      </c>
      <c r="G251" s="53" t="str">
        <f t="shared" si="10"/>
        <v xml:space="preserve">  </v>
      </c>
      <c r="H251" s="54" t="str">
        <f t="shared" si="12"/>
        <v xml:space="preserve">  </v>
      </c>
      <c r="K251" s="2"/>
    </row>
    <row r="252" spans="2:11" x14ac:dyDescent="0.25">
      <c r="B252" s="48"/>
      <c r="C252" s="66" t="s">
        <v>103</v>
      </c>
      <c r="D252" s="67" t="s">
        <v>4</v>
      </c>
      <c r="E252" s="68">
        <v>1.21E-2</v>
      </c>
      <c r="F252" s="53">
        <f t="shared" si="11"/>
        <v>3</v>
      </c>
      <c r="G252" s="53" t="str">
        <f t="shared" si="10"/>
        <v xml:space="preserve">  </v>
      </c>
      <c r="H252" s="54" t="str">
        <f t="shared" si="12"/>
        <v xml:space="preserve">  </v>
      </c>
      <c r="K252" s="2"/>
    </row>
    <row r="253" spans="2:11" x14ac:dyDescent="0.25">
      <c r="B253" s="48"/>
      <c r="C253" s="66" t="s">
        <v>104</v>
      </c>
      <c r="D253" s="67" t="s">
        <v>4</v>
      </c>
      <c r="E253" s="68">
        <v>1.2200000000000001E-2</v>
      </c>
      <c r="F253" s="53">
        <f t="shared" si="11"/>
        <v>4</v>
      </c>
      <c r="G253" s="53" t="str">
        <f t="shared" si="10"/>
        <v xml:space="preserve">  </v>
      </c>
      <c r="H253" s="54" t="str">
        <f t="shared" si="12"/>
        <v xml:space="preserve">  </v>
      </c>
      <c r="K253" s="2"/>
    </row>
    <row r="254" spans="2:11" x14ac:dyDescent="0.25">
      <c r="B254" s="48"/>
      <c r="C254" s="66" t="s">
        <v>105</v>
      </c>
      <c r="D254" s="67" t="s">
        <v>4</v>
      </c>
      <c r="E254" s="68">
        <v>1.2200000000000001E-2</v>
      </c>
      <c r="F254" s="53">
        <f t="shared" si="11"/>
        <v>5</v>
      </c>
      <c r="G254" s="53" t="str">
        <f t="shared" si="10"/>
        <v xml:space="preserve">  </v>
      </c>
      <c r="H254" s="54" t="str">
        <f t="shared" si="12"/>
        <v xml:space="preserve">  </v>
      </c>
      <c r="K254" s="2"/>
    </row>
    <row r="255" spans="2:11" x14ac:dyDescent="0.25">
      <c r="B255" s="48"/>
      <c r="C255" s="66" t="s">
        <v>106</v>
      </c>
      <c r="D255" s="67" t="s">
        <v>4</v>
      </c>
      <c r="E255" s="68">
        <v>1.2200000000000001E-2</v>
      </c>
      <c r="F255" s="53">
        <f t="shared" si="11"/>
        <v>6</v>
      </c>
      <c r="G255" s="53" t="str">
        <f t="shared" si="10"/>
        <v xml:space="preserve">  </v>
      </c>
      <c r="H255" s="54" t="str">
        <f t="shared" si="12"/>
        <v xml:space="preserve">  </v>
      </c>
      <c r="K255" s="2"/>
    </row>
    <row r="256" spans="2:11" x14ac:dyDescent="0.25">
      <c r="B256" s="48"/>
      <c r="C256" s="66" t="s">
        <v>107</v>
      </c>
      <c r="D256" s="67" t="s">
        <v>4</v>
      </c>
      <c r="E256" s="68">
        <v>1.23E-2</v>
      </c>
      <c r="F256" s="53">
        <f t="shared" si="11"/>
        <v>7</v>
      </c>
      <c r="G256" s="53" t="str">
        <f t="shared" si="10"/>
        <v xml:space="preserve">  </v>
      </c>
      <c r="H256" s="54" t="str">
        <f t="shared" si="12"/>
        <v xml:space="preserve">  </v>
      </c>
      <c r="K256" s="2"/>
    </row>
    <row r="257" spans="2:11" x14ac:dyDescent="0.25">
      <c r="B257" s="48"/>
      <c r="C257" s="66" t="s">
        <v>108</v>
      </c>
      <c r="D257" s="67" t="s">
        <v>4</v>
      </c>
      <c r="E257" s="68">
        <v>1.23E-2</v>
      </c>
      <c r="F257" s="53">
        <f t="shared" si="11"/>
        <v>8</v>
      </c>
      <c r="G257" s="53" t="str">
        <f t="shared" si="10"/>
        <v xml:space="preserve">  </v>
      </c>
      <c r="H257" s="54" t="str">
        <f t="shared" si="12"/>
        <v xml:space="preserve">  </v>
      </c>
      <c r="K257" s="2"/>
    </row>
    <row r="258" spans="2:11" x14ac:dyDescent="0.25">
      <c r="B258" s="48"/>
      <c r="C258" s="66" t="s">
        <v>109</v>
      </c>
      <c r="D258" s="67" t="s">
        <v>4</v>
      </c>
      <c r="E258" s="68">
        <v>1.23E-2</v>
      </c>
      <c r="F258" s="53">
        <f t="shared" si="11"/>
        <v>9</v>
      </c>
      <c r="G258" s="53" t="str">
        <f t="shared" si="10"/>
        <v xml:space="preserve">  </v>
      </c>
      <c r="H258" s="54" t="str">
        <f t="shared" si="12"/>
        <v xml:space="preserve">  </v>
      </c>
      <c r="K258" s="2"/>
    </row>
    <row r="259" spans="2:11" x14ac:dyDescent="0.25">
      <c r="B259" s="48"/>
      <c r="C259" s="66" t="s">
        <v>110</v>
      </c>
      <c r="D259" s="67" t="s">
        <v>4</v>
      </c>
      <c r="E259" s="68">
        <v>1.23E-2</v>
      </c>
      <c r="F259" s="53">
        <f t="shared" si="11"/>
        <v>10</v>
      </c>
      <c r="G259" s="53" t="str">
        <f t="shared" si="10"/>
        <v xml:space="preserve">  </v>
      </c>
      <c r="H259" s="54" t="str">
        <f t="shared" si="12"/>
        <v xml:space="preserve">  </v>
      </c>
      <c r="K259" s="2"/>
    </row>
    <row r="260" spans="2:11" x14ac:dyDescent="0.25">
      <c r="B260" s="48"/>
      <c r="C260" s="66" t="s">
        <v>111</v>
      </c>
      <c r="D260" s="67" t="s">
        <v>4</v>
      </c>
      <c r="E260" s="68">
        <v>1.24E-2</v>
      </c>
      <c r="F260" s="53">
        <f t="shared" si="11"/>
        <v>11</v>
      </c>
      <c r="G260" s="53" t="str">
        <f t="shared" si="10"/>
        <v xml:space="preserve">  </v>
      </c>
      <c r="H260" s="54" t="str">
        <f t="shared" si="12"/>
        <v xml:space="preserve">  </v>
      </c>
      <c r="K260" s="2"/>
    </row>
    <row r="261" spans="2:11" x14ac:dyDescent="0.25">
      <c r="B261" s="48"/>
      <c r="C261" s="66" t="s">
        <v>112</v>
      </c>
      <c r="D261" s="67" t="s">
        <v>4</v>
      </c>
      <c r="E261" s="68">
        <v>1.24E-2</v>
      </c>
      <c r="F261" s="53">
        <f t="shared" si="11"/>
        <v>12</v>
      </c>
      <c r="G261" s="53">
        <f t="shared" si="10"/>
        <v>1.24E-2</v>
      </c>
      <c r="H261" s="54">
        <f t="shared" si="12"/>
        <v>21</v>
      </c>
      <c r="K261" s="2"/>
    </row>
    <row r="262" spans="2:11" x14ac:dyDescent="0.25">
      <c r="B262" s="48"/>
      <c r="C262" s="66" t="s">
        <v>113</v>
      </c>
      <c r="D262" s="67" t="s">
        <v>4</v>
      </c>
      <c r="E262" s="68">
        <v>1.24E-2</v>
      </c>
      <c r="F262" s="53">
        <f t="shared" si="11"/>
        <v>1</v>
      </c>
      <c r="G262" s="53" t="str">
        <f t="shared" si="10"/>
        <v xml:space="preserve">  </v>
      </c>
      <c r="H262" s="54" t="str">
        <f t="shared" si="12"/>
        <v xml:space="preserve">  </v>
      </c>
      <c r="K262" s="2"/>
    </row>
    <row r="263" spans="2:11" x14ac:dyDescent="0.25">
      <c r="B263" s="48"/>
      <c r="C263" s="66" t="s">
        <v>114</v>
      </c>
      <c r="D263" s="67" t="s">
        <v>4</v>
      </c>
      <c r="E263" s="68">
        <v>1.2500000000000001E-2</v>
      </c>
      <c r="F263" s="53">
        <f t="shared" si="11"/>
        <v>2</v>
      </c>
      <c r="G263" s="53" t="str">
        <f t="shared" si="10"/>
        <v xml:space="preserve">  </v>
      </c>
      <c r="H263" s="54" t="str">
        <f t="shared" si="12"/>
        <v xml:space="preserve">  </v>
      </c>
      <c r="K263" s="2"/>
    </row>
    <row r="264" spans="2:11" x14ac:dyDescent="0.25">
      <c r="B264" s="48"/>
      <c r="C264" s="66" t="s">
        <v>115</v>
      </c>
      <c r="D264" s="67" t="s">
        <v>4</v>
      </c>
      <c r="E264" s="68">
        <v>1.2500000000000001E-2</v>
      </c>
      <c r="F264" s="53">
        <f t="shared" si="11"/>
        <v>3</v>
      </c>
      <c r="G264" s="53" t="str">
        <f t="shared" si="10"/>
        <v xml:space="preserve">  </v>
      </c>
      <c r="H264" s="54" t="str">
        <f t="shared" si="12"/>
        <v xml:space="preserve">  </v>
      </c>
      <c r="K264" s="2"/>
    </row>
    <row r="265" spans="2:11" x14ac:dyDescent="0.25">
      <c r="B265" s="48"/>
      <c r="C265" s="66" t="s">
        <v>116</v>
      </c>
      <c r="D265" s="67" t="s">
        <v>4</v>
      </c>
      <c r="E265" s="68">
        <v>1.2500000000000001E-2</v>
      </c>
      <c r="F265" s="53">
        <f t="shared" si="11"/>
        <v>4</v>
      </c>
      <c r="G265" s="53" t="str">
        <f t="shared" si="10"/>
        <v xml:space="preserve">  </v>
      </c>
      <c r="H265" s="54" t="str">
        <f t="shared" si="12"/>
        <v xml:space="preserve">  </v>
      </c>
      <c r="K265" s="2"/>
    </row>
    <row r="266" spans="2:11" x14ac:dyDescent="0.25">
      <c r="B266" s="48"/>
      <c r="C266" s="66" t="s">
        <v>117</v>
      </c>
      <c r="D266" s="67" t="s">
        <v>4</v>
      </c>
      <c r="E266" s="68">
        <v>1.2500000000000001E-2</v>
      </c>
      <c r="F266" s="53">
        <f t="shared" si="11"/>
        <v>5</v>
      </c>
      <c r="G266" s="53" t="str">
        <f t="shared" si="10"/>
        <v xml:space="preserve">  </v>
      </c>
      <c r="H266" s="54" t="str">
        <f t="shared" si="12"/>
        <v xml:space="preserve">  </v>
      </c>
      <c r="K266" s="2"/>
    </row>
    <row r="267" spans="2:11" x14ac:dyDescent="0.25">
      <c r="B267" s="48"/>
      <c r="C267" s="66" t="s">
        <v>118</v>
      </c>
      <c r="D267" s="67" t="s">
        <v>4</v>
      </c>
      <c r="E267" s="68">
        <v>1.26E-2</v>
      </c>
      <c r="F267" s="53">
        <f t="shared" si="11"/>
        <v>6</v>
      </c>
      <c r="G267" s="53" t="str">
        <f t="shared" ref="G267:G330" si="13">IF(F267=12,E267,"  ")</f>
        <v xml:space="preserve">  </v>
      </c>
      <c r="H267" s="54" t="str">
        <f t="shared" si="12"/>
        <v xml:space="preserve">  </v>
      </c>
      <c r="K267" s="2"/>
    </row>
    <row r="268" spans="2:11" x14ac:dyDescent="0.25">
      <c r="B268" s="48"/>
      <c r="C268" s="66" t="s">
        <v>119</v>
      </c>
      <c r="D268" s="67" t="s">
        <v>4</v>
      </c>
      <c r="E268" s="68">
        <v>1.26E-2</v>
      </c>
      <c r="F268" s="53">
        <f t="shared" ref="F268:F331" si="14">IF(F267=12,1,F267+1)</f>
        <v>7</v>
      </c>
      <c r="G268" s="53" t="str">
        <f t="shared" si="13"/>
        <v xml:space="preserve">  </v>
      </c>
      <c r="H268" s="54" t="str">
        <f t="shared" si="12"/>
        <v xml:space="preserve">  </v>
      </c>
      <c r="K268" s="2"/>
    </row>
    <row r="269" spans="2:11" x14ac:dyDescent="0.25">
      <c r="B269" s="48"/>
      <c r="C269" s="66" t="s">
        <v>120</v>
      </c>
      <c r="D269" s="67" t="s">
        <v>4</v>
      </c>
      <c r="E269" s="68">
        <v>1.26E-2</v>
      </c>
      <c r="F269" s="53">
        <f t="shared" si="14"/>
        <v>8</v>
      </c>
      <c r="G269" s="53" t="str">
        <f t="shared" si="13"/>
        <v xml:space="preserve">  </v>
      </c>
      <c r="H269" s="54" t="str">
        <f t="shared" si="12"/>
        <v xml:space="preserve">  </v>
      </c>
      <c r="K269" s="2"/>
    </row>
    <row r="270" spans="2:11" x14ac:dyDescent="0.25">
      <c r="B270" s="48"/>
      <c r="C270" s="66" t="s">
        <v>121</v>
      </c>
      <c r="D270" s="67" t="s">
        <v>4</v>
      </c>
      <c r="E270" s="68">
        <v>1.26E-2</v>
      </c>
      <c r="F270" s="53">
        <f t="shared" si="14"/>
        <v>9</v>
      </c>
      <c r="G270" s="53" t="str">
        <f t="shared" si="13"/>
        <v xml:space="preserve">  </v>
      </c>
      <c r="H270" s="54" t="str">
        <f t="shared" si="12"/>
        <v xml:space="preserve">  </v>
      </c>
      <c r="K270" s="2"/>
    </row>
    <row r="271" spans="2:11" x14ac:dyDescent="0.25">
      <c r="B271" s="48"/>
      <c r="C271" s="66" t="s">
        <v>122</v>
      </c>
      <c r="D271" s="67" t="s">
        <v>4</v>
      </c>
      <c r="E271" s="68">
        <v>1.2699999999999999E-2</v>
      </c>
      <c r="F271" s="53">
        <f t="shared" si="14"/>
        <v>10</v>
      </c>
      <c r="G271" s="53" t="str">
        <f t="shared" si="13"/>
        <v xml:space="preserve">  </v>
      </c>
      <c r="H271" s="54" t="str">
        <f t="shared" si="12"/>
        <v xml:space="preserve">  </v>
      </c>
      <c r="K271" s="2"/>
    </row>
    <row r="272" spans="2:11" x14ac:dyDescent="0.25">
      <c r="B272" s="48"/>
      <c r="C272" s="66" t="s">
        <v>123</v>
      </c>
      <c r="D272" s="67" t="s">
        <v>4</v>
      </c>
      <c r="E272" s="68">
        <v>1.2699999999999999E-2</v>
      </c>
      <c r="F272" s="53">
        <f t="shared" si="14"/>
        <v>11</v>
      </c>
      <c r="G272" s="53" t="str">
        <f t="shared" si="13"/>
        <v xml:space="preserve">  </v>
      </c>
      <c r="H272" s="54" t="str">
        <f t="shared" si="12"/>
        <v xml:space="preserve">  </v>
      </c>
      <c r="K272" s="2"/>
    </row>
    <row r="273" spans="2:11" x14ac:dyDescent="0.25">
      <c r="B273" s="48"/>
      <c r="C273" s="66" t="s">
        <v>124</v>
      </c>
      <c r="D273" s="67" t="s">
        <v>4</v>
      </c>
      <c r="E273" s="68">
        <v>1.2699999999999999E-2</v>
      </c>
      <c r="F273" s="53">
        <f t="shared" si="14"/>
        <v>12</v>
      </c>
      <c r="G273" s="53">
        <f t="shared" si="13"/>
        <v>1.2699999999999999E-2</v>
      </c>
      <c r="H273" s="54">
        <f t="shared" si="12"/>
        <v>22</v>
      </c>
      <c r="K273" s="2"/>
    </row>
    <row r="274" spans="2:11" x14ac:dyDescent="0.25">
      <c r="B274" s="48"/>
      <c r="C274" s="66" t="s">
        <v>125</v>
      </c>
      <c r="D274" s="67" t="s">
        <v>4</v>
      </c>
      <c r="E274" s="68">
        <v>1.2699999999999999E-2</v>
      </c>
      <c r="F274" s="53">
        <f t="shared" si="14"/>
        <v>1</v>
      </c>
      <c r="G274" s="53" t="str">
        <f t="shared" si="13"/>
        <v xml:space="preserve">  </v>
      </c>
      <c r="H274" s="54" t="str">
        <f t="shared" si="12"/>
        <v xml:space="preserve">  </v>
      </c>
      <c r="K274" s="2"/>
    </row>
    <row r="275" spans="2:11" x14ac:dyDescent="0.25">
      <c r="B275" s="48"/>
      <c r="C275" s="66" t="s">
        <v>126</v>
      </c>
      <c r="D275" s="67" t="s">
        <v>4</v>
      </c>
      <c r="E275" s="68">
        <v>1.2800000000000001E-2</v>
      </c>
      <c r="F275" s="53">
        <f t="shared" si="14"/>
        <v>2</v>
      </c>
      <c r="G275" s="53" t="str">
        <f t="shared" si="13"/>
        <v xml:space="preserve">  </v>
      </c>
      <c r="H275" s="54" t="str">
        <f t="shared" si="12"/>
        <v xml:space="preserve">  </v>
      </c>
      <c r="K275" s="2"/>
    </row>
    <row r="276" spans="2:11" x14ac:dyDescent="0.25">
      <c r="B276" s="48"/>
      <c r="C276" s="66" t="s">
        <v>127</v>
      </c>
      <c r="D276" s="67" t="s">
        <v>4</v>
      </c>
      <c r="E276" s="68">
        <v>1.2800000000000001E-2</v>
      </c>
      <c r="F276" s="53">
        <f t="shared" si="14"/>
        <v>3</v>
      </c>
      <c r="G276" s="53" t="str">
        <f t="shared" si="13"/>
        <v xml:space="preserve">  </v>
      </c>
      <c r="H276" s="54" t="str">
        <f t="shared" si="12"/>
        <v xml:space="preserve">  </v>
      </c>
      <c r="K276" s="2"/>
    </row>
    <row r="277" spans="2:11" x14ac:dyDescent="0.25">
      <c r="B277" s="48"/>
      <c r="C277" s="66" t="s">
        <v>128</v>
      </c>
      <c r="D277" s="67" t="s">
        <v>4</v>
      </c>
      <c r="E277" s="68">
        <v>1.2800000000000001E-2</v>
      </c>
      <c r="F277" s="53">
        <f t="shared" si="14"/>
        <v>4</v>
      </c>
      <c r="G277" s="53" t="str">
        <f t="shared" si="13"/>
        <v xml:space="preserve">  </v>
      </c>
      <c r="H277" s="54" t="str">
        <f t="shared" si="12"/>
        <v xml:space="preserve">  </v>
      </c>
      <c r="K277" s="2"/>
    </row>
    <row r="278" spans="2:11" x14ac:dyDescent="0.25">
      <c r="B278" s="48"/>
      <c r="C278" s="66" t="s">
        <v>129</v>
      </c>
      <c r="D278" s="67" t="s">
        <v>4</v>
      </c>
      <c r="E278" s="68">
        <v>1.2800000000000001E-2</v>
      </c>
      <c r="F278" s="53">
        <f t="shared" si="14"/>
        <v>5</v>
      </c>
      <c r="G278" s="53" t="str">
        <f t="shared" si="13"/>
        <v xml:space="preserve">  </v>
      </c>
      <c r="H278" s="54" t="str">
        <f t="shared" si="12"/>
        <v xml:space="preserve">  </v>
      </c>
      <c r="K278" s="2"/>
    </row>
    <row r="279" spans="2:11" x14ac:dyDescent="0.25">
      <c r="B279" s="48"/>
      <c r="C279" s="66" t="s">
        <v>130</v>
      </c>
      <c r="D279" s="67" t="s">
        <v>4</v>
      </c>
      <c r="E279" s="68">
        <v>1.29E-2</v>
      </c>
      <c r="F279" s="53">
        <f t="shared" si="14"/>
        <v>6</v>
      </c>
      <c r="G279" s="53" t="str">
        <f t="shared" si="13"/>
        <v xml:space="preserve">  </v>
      </c>
      <c r="H279" s="54" t="str">
        <f t="shared" si="12"/>
        <v xml:space="preserve">  </v>
      </c>
      <c r="K279" s="2"/>
    </row>
    <row r="280" spans="2:11" x14ac:dyDescent="0.25">
      <c r="B280" s="48"/>
      <c r="C280" s="66" t="s">
        <v>131</v>
      </c>
      <c r="D280" s="67" t="s">
        <v>4</v>
      </c>
      <c r="E280" s="68">
        <v>1.29E-2</v>
      </c>
      <c r="F280" s="53">
        <f t="shared" si="14"/>
        <v>7</v>
      </c>
      <c r="G280" s="53" t="str">
        <f t="shared" si="13"/>
        <v xml:space="preserve">  </v>
      </c>
      <c r="H280" s="54" t="str">
        <f t="shared" si="12"/>
        <v xml:space="preserve">  </v>
      </c>
      <c r="K280" s="2"/>
    </row>
    <row r="281" spans="2:11" x14ac:dyDescent="0.25">
      <c r="B281" s="48"/>
      <c r="C281" s="66" t="s">
        <v>132</v>
      </c>
      <c r="D281" s="67" t="s">
        <v>4</v>
      </c>
      <c r="E281" s="68">
        <v>1.29E-2</v>
      </c>
      <c r="F281" s="53">
        <f t="shared" si="14"/>
        <v>8</v>
      </c>
      <c r="G281" s="53" t="str">
        <f t="shared" si="13"/>
        <v xml:space="preserve">  </v>
      </c>
      <c r="H281" s="54" t="str">
        <f t="shared" si="12"/>
        <v xml:space="preserve">  </v>
      </c>
      <c r="K281" s="2"/>
    </row>
    <row r="282" spans="2:11" x14ac:dyDescent="0.25">
      <c r="B282" s="48"/>
      <c r="C282" s="66" t="s">
        <v>133</v>
      </c>
      <c r="D282" s="67" t="s">
        <v>4</v>
      </c>
      <c r="E282" s="68">
        <v>1.29E-2</v>
      </c>
      <c r="F282" s="53">
        <f t="shared" si="14"/>
        <v>9</v>
      </c>
      <c r="G282" s="53" t="str">
        <f t="shared" si="13"/>
        <v xml:space="preserve">  </v>
      </c>
      <c r="H282" s="54" t="str">
        <f t="shared" si="12"/>
        <v xml:space="preserve">  </v>
      </c>
      <c r="K282" s="2"/>
    </row>
    <row r="283" spans="2:11" x14ac:dyDescent="0.25">
      <c r="B283" s="48"/>
      <c r="C283" s="66" t="s">
        <v>134</v>
      </c>
      <c r="D283" s="67" t="s">
        <v>4</v>
      </c>
      <c r="E283" s="68">
        <v>1.2999999999999999E-2</v>
      </c>
      <c r="F283" s="53">
        <f t="shared" si="14"/>
        <v>10</v>
      </c>
      <c r="G283" s="53" t="str">
        <f t="shared" si="13"/>
        <v xml:space="preserve">  </v>
      </c>
      <c r="H283" s="54" t="str">
        <f t="shared" si="12"/>
        <v xml:space="preserve">  </v>
      </c>
      <c r="K283" s="2"/>
    </row>
    <row r="284" spans="2:11" x14ac:dyDescent="0.25">
      <c r="B284" s="48"/>
      <c r="C284" s="66" t="s">
        <v>135</v>
      </c>
      <c r="D284" s="67" t="s">
        <v>4</v>
      </c>
      <c r="E284" s="68">
        <v>1.2999999999999999E-2</v>
      </c>
      <c r="F284" s="53">
        <f t="shared" si="14"/>
        <v>11</v>
      </c>
      <c r="G284" s="53" t="str">
        <f t="shared" si="13"/>
        <v xml:space="preserve">  </v>
      </c>
      <c r="H284" s="54" t="str">
        <f t="shared" si="12"/>
        <v xml:space="preserve">  </v>
      </c>
      <c r="K284" s="2"/>
    </row>
    <row r="285" spans="2:11" x14ac:dyDescent="0.25">
      <c r="B285" s="48"/>
      <c r="C285" s="66" t="s">
        <v>136</v>
      </c>
      <c r="D285" s="67" t="s">
        <v>4</v>
      </c>
      <c r="E285" s="68">
        <v>1.2999999999999999E-2</v>
      </c>
      <c r="F285" s="53">
        <f t="shared" si="14"/>
        <v>12</v>
      </c>
      <c r="G285" s="53">
        <f t="shared" si="13"/>
        <v>1.2999999999999999E-2</v>
      </c>
      <c r="H285" s="54">
        <f t="shared" si="12"/>
        <v>23</v>
      </c>
      <c r="K285" s="2"/>
    </row>
    <row r="286" spans="2:11" x14ac:dyDescent="0.25">
      <c r="B286" s="48"/>
      <c r="C286" s="66" t="s">
        <v>137</v>
      </c>
      <c r="D286" s="67" t="s">
        <v>4</v>
      </c>
      <c r="E286" s="68">
        <v>1.2999999999999999E-2</v>
      </c>
      <c r="F286" s="53">
        <f t="shared" si="14"/>
        <v>1</v>
      </c>
      <c r="G286" s="53" t="str">
        <f t="shared" si="13"/>
        <v xml:space="preserve">  </v>
      </c>
      <c r="H286" s="54" t="str">
        <f t="shared" si="12"/>
        <v xml:space="preserve">  </v>
      </c>
      <c r="K286" s="2"/>
    </row>
    <row r="287" spans="2:11" x14ac:dyDescent="0.25">
      <c r="B287" s="48"/>
      <c r="C287" s="66" t="s">
        <v>138</v>
      </c>
      <c r="D287" s="67" t="s">
        <v>4</v>
      </c>
      <c r="E287" s="68">
        <v>1.3100000000000001E-2</v>
      </c>
      <c r="F287" s="53">
        <f t="shared" si="14"/>
        <v>2</v>
      </c>
      <c r="G287" s="53" t="str">
        <f t="shared" si="13"/>
        <v xml:space="preserve">  </v>
      </c>
      <c r="H287" s="54" t="str">
        <f t="shared" si="12"/>
        <v xml:space="preserve">  </v>
      </c>
      <c r="K287" s="2"/>
    </row>
    <row r="288" spans="2:11" x14ac:dyDescent="0.25">
      <c r="B288" s="48"/>
      <c r="C288" s="66" t="s">
        <v>139</v>
      </c>
      <c r="D288" s="67" t="s">
        <v>4</v>
      </c>
      <c r="E288" s="68">
        <v>1.3100000000000001E-2</v>
      </c>
      <c r="F288" s="53">
        <f t="shared" si="14"/>
        <v>3</v>
      </c>
      <c r="G288" s="53" t="str">
        <f t="shared" si="13"/>
        <v xml:space="preserve">  </v>
      </c>
      <c r="H288" s="54" t="str">
        <f t="shared" si="12"/>
        <v xml:space="preserve">  </v>
      </c>
      <c r="K288" s="2"/>
    </row>
    <row r="289" spans="2:11" x14ac:dyDescent="0.25">
      <c r="B289" s="48"/>
      <c r="C289" s="66" t="s">
        <v>140</v>
      </c>
      <c r="D289" s="67" t="s">
        <v>4</v>
      </c>
      <c r="E289" s="68">
        <v>1.3100000000000001E-2</v>
      </c>
      <c r="F289" s="53">
        <f t="shared" si="14"/>
        <v>4</v>
      </c>
      <c r="G289" s="53" t="str">
        <f t="shared" si="13"/>
        <v xml:space="preserve">  </v>
      </c>
      <c r="H289" s="54" t="str">
        <f t="shared" si="12"/>
        <v xml:space="preserve">  </v>
      </c>
      <c r="K289" s="2"/>
    </row>
    <row r="290" spans="2:11" x14ac:dyDescent="0.25">
      <c r="B290" s="48"/>
      <c r="C290" s="66" t="s">
        <v>141</v>
      </c>
      <c r="D290" s="67" t="s">
        <v>4</v>
      </c>
      <c r="E290" s="68">
        <v>1.3100000000000001E-2</v>
      </c>
      <c r="F290" s="53">
        <f t="shared" si="14"/>
        <v>5</v>
      </c>
      <c r="G290" s="53" t="str">
        <f t="shared" si="13"/>
        <v xml:space="preserve">  </v>
      </c>
      <c r="H290" s="54" t="str">
        <f t="shared" ref="H290:H353" si="15">IF(F290=12,1+H278,"  ")</f>
        <v xml:space="preserve">  </v>
      </c>
      <c r="K290" s="2"/>
    </row>
    <row r="291" spans="2:11" x14ac:dyDescent="0.25">
      <c r="B291" s="48"/>
      <c r="C291" s="66" t="s">
        <v>142</v>
      </c>
      <c r="D291" s="67" t="s">
        <v>4</v>
      </c>
      <c r="E291" s="68">
        <v>1.3100000000000001E-2</v>
      </c>
      <c r="F291" s="53">
        <f t="shared" si="14"/>
        <v>6</v>
      </c>
      <c r="G291" s="53" t="str">
        <f t="shared" si="13"/>
        <v xml:space="preserve">  </v>
      </c>
      <c r="H291" s="54" t="str">
        <f t="shared" si="15"/>
        <v xml:space="preserve">  </v>
      </c>
      <c r="K291" s="2"/>
    </row>
    <row r="292" spans="2:11" x14ac:dyDescent="0.25">
      <c r="B292" s="48"/>
      <c r="C292" s="66" t="s">
        <v>143</v>
      </c>
      <c r="D292" s="67" t="s">
        <v>4</v>
      </c>
      <c r="E292" s="68">
        <v>1.32E-2</v>
      </c>
      <c r="F292" s="53">
        <f t="shared" si="14"/>
        <v>7</v>
      </c>
      <c r="G292" s="53" t="str">
        <f t="shared" si="13"/>
        <v xml:space="preserve">  </v>
      </c>
      <c r="H292" s="54" t="str">
        <f t="shared" si="15"/>
        <v xml:space="preserve">  </v>
      </c>
      <c r="K292" s="2"/>
    </row>
    <row r="293" spans="2:11" x14ac:dyDescent="0.25">
      <c r="B293" s="48"/>
      <c r="C293" s="66" t="s">
        <v>144</v>
      </c>
      <c r="D293" s="67" t="s">
        <v>4</v>
      </c>
      <c r="E293" s="68">
        <v>1.32E-2</v>
      </c>
      <c r="F293" s="53">
        <f t="shared" si="14"/>
        <v>8</v>
      </c>
      <c r="G293" s="53" t="str">
        <f t="shared" si="13"/>
        <v xml:space="preserve">  </v>
      </c>
      <c r="H293" s="54" t="str">
        <f t="shared" si="15"/>
        <v xml:space="preserve">  </v>
      </c>
      <c r="K293" s="2"/>
    </row>
    <row r="294" spans="2:11" x14ac:dyDescent="0.25">
      <c r="B294" s="48"/>
      <c r="C294" s="66" t="s">
        <v>145</v>
      </c>
      <c r="D294" s="67" t="s">
        <v>4</v>
      </c>
      <c r="E294" s="68">
        <v>1.32E-2</v>
      </c>
      <c r="F294" s="53">
        <f t="shared" si="14"/>
        <v>9</v>
      </c>
      <c r="G294" s="53" t="str">
        <f t="shared" si="13"/>
        <v xml:space="preserve">  </v>
      </c>
      <c r="H294" s="54" t="str">
        <f t="shared" si="15"/>
        <v xml:space="preserve">  </v>
      </c>
      <c r="K294" s="2"/>
    </row>
    <row r="295" spans="2:11" x14ac:dyDescent="0.25">
      <c r="B295" s="48"/>
      <c r="C295" s="66" t="s">
        <v>146</v>
      </c>
      <c r="D295" s="67" t="s">
        <v>4</v>
      </c>
      <c r="E295" s="68">
        <v>1.32E-2</v>
      </c>
      <c r="F295" s="53">
        <f t="shared" si="14"/>
        <v>10</v>
      </c>
      <c r="G295" s="53" t="str">
        <f t="shared" si="13"/>
        <v xml:space="preserve">  </v>
      </c>
      <c r="H295" s="54" t="str">
        <f t="shared" si="15"/>
        <v xml:space="preserve">  </v>
      </c>
      <c r="K295" s="2"/>
    </row>
    <row r="296" spans="2:11" x14ac:dyDescent="0.25">
      <c r="B296" s="48"/>
      <c r="C296" s="66" t="s">
        <v>147</v>
      </c>
      <c r="D296" s="67" t="s">
        <v>4</v>
      </c>
      <c r="E296" s="68">
        <v>1.32E-2</v>
      </c>
      <c r="F296" s="53">
        <f t="shared" si="14"/>
        <v>11</v>
      </c>
      <c r="G296" s="53" t="str">
        <f t="shared" si="13"/>
        <v xml:space="preserve">  </v>
      </c>
      <c r="H296" s="54" t="str">
        <f t="shared" si="15"/>
        <v xml:space="preserve">  </v>
      </c>
      <c r="K296" s="2"/>
    </row>
    <row r="297" spans="2:11" x14ac:dyDescent="0.25">
      <c r="B297" s="48"/>
      <c r="C297" s="66" t="s">
        <v>148</v>
      </c>
      <c r="D297" s="67" t="s">
        <v>4</v>
      </c>
      <c r="E297" s="68">
        <v>1.3299999999999999E-2</v>
      </c>
      <c r="F297" s="53">
        <f t="shared" si="14"/>
        <v>12</v>
      </c>
      <c r="G297" s="53">
        <f t="shared" si="13"/>
        <v>1.3299999999999999E-2</v>
      </c>
      <c r="H297" s="54">
        <f t="shared" si="15"/>
        <v>24</v>
      </c>
      <c r="K297" s="2"/>
    </row>
    <row r="298" spans="2:11" x14ac:dyDescent="0.25">
      <c r="B298" s="48"/>
      <c r="C298" s="66" t="s">
        <v>149</v>
      </c>
      <c r="D298" s="67" t="s">
        <v>4</v>
      </c>
      <c r="E298" s="68">
        <v>1.3299999999999999E-2</v>
      </c>
      <c r="F298" s="53">
        <f t="shared" si="14"/>
        <v>1</v>
      </c>
      <c r="G298" s="53" t="str">
        <f t="shared" si="13"/>
        <v xml:space="preserve">  </v>
      </c>
      <c r="H298" s="54" t="str">
        <f t="shared" si="15"/>
        <v xml:space="preserve">  </v>
      </c>
      <c r="K298" s="2"/>
    </row>
    <row r="299" spans="2:11" x14ac:dyDescent="0.25">
      <c r="B299" s="48"/>
      <c r="C299" s="66" t="s">
        <v>150</v>
      </c>
      <c r="D299" s="67" t="s">
        <v>4</v>
      </c>
      <c r="E299" s="68">
        <v>1.3299999999999999E-2</v>
      </c>
      <c r="F299" s="53">
        <f t="shared" si="14"/>
        <v>2</v>
      </c>
      <c r="G299" s="53" t="str">
        <f t="shared" si="13"/>
        <v xml:space="preserve">  </v>
      </c>
      <c r="H299" s="54" t="str">
        <f t="shared" si="15"/>
        <v xml:space="preserve">  </v>
      </c>
      <c r="K299" s="2"/>
    </row>
    <row r="300" spans="2:11" x14ac:dyDescent="0.25">
      <c r="B300" s="48"/>
      <c r="C300" s="66" t="s">
        <v>151</v>
      </c>
      <c r="D300" s="67" t="s">
        <v>4</v>
      </c>
      <c r="E300" s="68">
        <v>1.3299999999999999E-2</v>
      </c>
      <c r="F300" s="53">
        <f t="shared" si="14"/>
        <v>3</v>
      </c>
      <c r="G300" s="53" t="str">
        <f t="shared" si="13"/>
        <v xml:space="preserve">  </v>
      </c>
      <c r="H300" s="54" t="str">
        <f t="shared" si="15"/>
        <v xml:space="preserve">  </v>
      </c>
      <c r="K300" s="2"/>
    </row>
    <row r="301" spans="2:11" x14ac:dyDescent="0.25">
      <c r="B301" s="48"/>
      <c r="C301" s="66" t="s">
        <v>152</v>
      </c>
      <c r="D301" s="67" t="s">
        <v>4</v>
      </c>
      <c r="E301" s="68">
        <v>1.3299999999999999E-2</v>
      </c>
      <c r="F301" s="53">
        <f t="shared" si="14"/>
        <v>4</v>
      </c>
      <c r="G301" s="53" t="str">
        <f t="shared" si="13"/>
        <v xml:space="preserve">  </v>
      </c>
      <c r="H301" s="54" t="str">
        <f t="shared" si="15"/>
        <v xml:space="preserve">  </v>
      </c>
      <c r="K301" s="2"/>
    </row>
    <row r="302" spans="2:11" x14ac:dyDescent="0.25">
      <c r="B302" s="48"/>
      <c r="C302" s="66" t="s">
        <v>153</v>
      </c>
      <c r="D302" s="67" t="s">
        <v>4</v>
      </c>
      <c r="E302" s="68">
        <v>1.34E-2</v>
      </c>
      <c r="F302" s="53">
        <f t="shared" si="14"/>
        <v>5</v>
      </c>
      <c r="G302" s="53" t="str">
        <f t="shared" si="13"/>
        <v xml:space="preserve">  </v>
      </c>
      <c r="H302" s="54" t="str">
        <f t="shared" si="15"/>
        <v xml:space="preserve">  </v>
      </c>
      <c r="K302" s="2"/>
    </row>
    <row r="303" spans="2:11" x14ac:dyDescent="0.25">
      <c r="B303" s="48"/>
      <c r="C303" s="66" t="s">
        <v>154</v>
      </c>
      <c r="D303" s="67" t="s">
        <v>4</v>
      </c>
      <c r="E303" s="68">
        <v>1.34E-2</v>
      </c>
      <c r="F303" s="53">
        <f t="shared" si="14"/>
        <v>6</v>
      </c>
      <c r="G303" s="53" t="str">
        <f t="shared" si="13"/>
        <v xml:space="preserve">  </v>
      </c>
      <c r="H303" s="54" t="str">
        <f t="shared" si="15"/>
        <v xml:space="preserve">  </v>
      </c>
      <c r="K303" s="2"/>
    </row>
    <row r="304" spans="2:11" x14ac:dyDescent="0.25">
      <c r="B304" s="48"/>
      <c r="C304" s="66" t="s">
        <v>155</v>
      </c>
      <c r="D304" s="67" t="s">
        <v>4</v>
      </c>
      <c r="E304" s="68">
        <v>1.34E-2</v>
      </c>
      <c r="F304" s="53">
        <f t="shared" si="14"/>
        <v>7</v>
      </c>
      <c r="G304" s="53" t="str">
        <f t="shared" si="13"/>
        <v xml:space="preserve">  </v>
      </c>
      <c r="H304" s="54" t="str">
        <f t="shared" si="15"/>
        <v xml:space="preserve">  </v>
      </c>
      <c r="K304" s="2"/>
    </row>
    <row r="305" spans="2:11" x14ac:dyDescent="0.25">
      <c r="B305" s="48"/>
      <c r="C305" s="66" t="s">
        <v>156</v>
      </c>
      <c r="D305" s="67" t="s">
        <v>4</v>
      </c>
      <c r="E305" s="68">
        <v>1.34E-2</v>
      </c>
      <c r="F305" s="53">
        <f t="shared" si="14"/>
        <v>8</v>
      </c>
      <c r="G305" s="53" t="str">
        <f t="shared" si="13"/>
        <v xml:space="preserve">  </v>
      </c>
      <c r="H305" s="54" t="str">
        <f t="shared" si="15"/>
        <v xml:space="preserve">  </v>
      </c>
      <c r="K305" s="2"/>
    </row>
    <row r="306" spans="2:11" x14ac:dyDescent="0.25">
      <c r="B306" s="48"/>
      <c r="C306" s="66" t="s">
        <v>157</v>
      </c>
      <c r="D306" s="67" t="s">
        <v>4</v>
      </c>
      <c r="E306" s="68">
        <v>1.34E-2</v>
      </c>
      <c r="F306" s="53">
        <f t="shared" si="14"/>
        <v>9</v>
      </c>
      <c r="G306" s="53" t="str">
        <f t="shared" si="13"/>
        <v xml:space="preserve">  </v>
      </c>
      <c r="H306" s="54" t="str">
        <f t="shared" si="15"/>
        <v xml:space="preserve">  </v>
      </c>
      <c r="K306" s="2"/>
    </row>
    <row r="307" spans="2:11" x14ac:dyDescent="0.25">
      <c r="B307" s="48"/>
      <c r="C307" s="66" t="s">
        <v>158</v>
      </c>
      <c r="D307" s="67" t="s">
        <v>4</v>
      </c>
      <c r="E307" s="68">
        <v>1.34E-2</v>
      </c>
      <c r="F307" s="53">
        <f t="shared" si="14"/>
        <v>10</v>
      </c>
      <c r="G307" s="53" t="str">
        <f t="shared" si="13"/>
        <v xml:space="preserve">  </v>
      </c>
      <c r="H307" s="54" t="str">
        <f t="shared" si="15"/>
        <v xml:space="preserve">  </v>
      </c>
      <c r="K307" s="2"/>
    </row>
    <row r="308" spans="2:11" x14ac:dyDescent="0.25">
      <c r="B308" s="48"/>
      <c r="C308" s="66" t="s">
        <v>159</v>
      </c>
      <c r="D308" s="67" t="s">
        <v>4</v>
      </c>
      <c r="E308" s="68">
        <v>1.35E-2</v>
      </c>
      <c r="F308" s="53">
        <f t="shared" si="14"/>
        <v>11</v>
      </c>
      <c r="G308" s="53" t="str">
        <f t="shared" si="13"/>
        <v xml:space="preserve">  </v>
      </c>
      <c r="H308" s="54" t="str">
        <f t="shared" si="15"/>
        <v xml:space="preserve">  </v>
      </c>
      <c r="K308" s="2"/>
    </row>
    <row r="309" spans="2:11" x14ac:dyDescent="0.25">
      <c r="B309" s="48"/>
      <c r="C309" s="66" t="s">
        <v>160</v>
      </c>
      <c r="D309" s="67" t="s">
        <v>4</v>
      </c>
      <c r="E309" s="68">
        <v>1.35E-2</v>
      </c>
      <c r="F309" s="53">
        <f t="shared" si="14"/>
        <v>12</v>
      </c>
      <c r="G309" s="53">
        <f t="shared" si="13"/>
        <v>1.35E-2</v>
      </c>
      <c r="H309" s="54">
        <f t="shared" si="15"/>
        <v>25</v>
      </c>
      <c r="K309" s="2"/>
    </row>
    <row r="310" spans="2:11" x14ac:dyDescent="0.25">
      <c r="B310" s="48"/>
      <c r="C310" s="66" t="s">
        <v>161</v>
      </c>
      <c r="D310" s="67" t="s">
        <v>4</v>
      </c>
      <c r="E310" s="68">
        <v>1.35E-2</v>
      </c>
      <c r="F310" s="53">
        <f t="shared" si="14"/>
        <v>1</v>
      </c>
      <c r="G310" s="53" t="str">
        <f t="shared" si="13"/>
        <v xml:space="preserve">  </v>
      </c>
      <c r="H310" s="54" t="str">
        <f t="shared" si="15"/>
        <v xml:space="preserve">  </v>
      </c>
      <c r="K310" s="2"/>
    </row>
    <row r="311" spans="2:11" x14ac:dyDescent="0.25">
      <c r="B311" s="48"/>
      <c r="C311" s="66" t="s">
        <v>162</v>
      </c>
      <c r="D311" s="67" t="s">
        <v>4</v>
      </c>
      <c r="E311" s="68">
        <v>1.35E-2</v>
      </c>
      <c r="F311" s="53">
        <f t="shared" si="14"/>
        <v>2</v>
      </c>
      <c r="G311" s="53" t="str">
        <f t="shared" si="13"/>
        <v xml:space="preserve">  </v>
      </c>
      <c r="H311" s="54" t="str">
        <f t="shared" si="15"/>
        <v xml:space="preserve">  </v>
      </c>
      <c r="K311" s="2"/>
    </row>
    <row r="312" spans="2:11" x14ac:dyDescent="0.25">
      <c r="B312" s="48"/>
      <c r="C312" s="66" t="s">
        <v>163</v>
      </c>
      <c r="D312" s="67" t="s">
        <v>4</v>
      </c>
      <c r="E312" s="68">
        <v>1.35E-2</v>
      </c>
      <c r="F312" s="53">
        <f t="shared" si="14"/>
        <v>3</v>
      </c>
      <c r="G312" s="53" t="str">
        <f t="shared" si="13"/>
        <v xml:space="preserve">  </v>
      </c>
      <c r="H312" s="54" t="str">
        <f t="shared" si="15"/>
        <v xml:space="preserve">  </v>
      </c>
      <c r="K312" s="2"/>
    </row>
    <row r="313" spans="2:11" x14ac:dyDescent="0.25">
      <c r="B313" s="48"/>
      <c r="C313" s="66" t="s">
        <v>164</v>
      </c>
      <c r="D313" s="67" t="s">
        <v>4</v>
      </c>
      <c r="E313" s="68">
        <v>1.35E-2</v>
      </c>
      <c r="F313" s="53">
        <f t="shared" si="14"/>
        <v>4</v>
      </c>
      <c r="G313" s="53" t="str">
        <f t="shared" si="13"/>
        <v xml:space="preserve">  </v>
      </c>
      <c r="H313" s="54" t="str">
        <f t="shared" si="15"/>
        <v xml:space="preserve">  </v>
      </c>
      <c r="K313" s="2"/>
    </row>
    <row r="314" spans="2:11" x14ac:dyDescent="0.25">
      <c r="B314" s="48"/>
      <c r="C314" s="66" t="s">
        <v>165</v>
      </c>
      <c r="D314" s="67" t="s">
        <v>4</v>
      </c>
      <c r="E314" s="68">
        <v>1.3599999999999999E-2</v>
      </c>
      <c r="F314" s="53">
        <f t="shared" si="14"/>
        <v>5</v>
      </c>
      <c r="G314" s="53" t="str">
        <f t="shared" si="13"/>
        <v xml:space="preserve">  </v>
      </c>
      <c r="H314" s="54" t="str">
        <f t="shared" si="15"/>
        <v xml:space="preserve">  </v>
      </c>
      <c r="K314" s="2"/>
    </row>
    <row r="315" spans="2:11" x14ac:dyDescent="0.25">
      <c r="B315" s="48"/>
      <c r="C315" s="66" t="s">
        <v>166</v>
      </c>
      <c r="D315" s="67" t="s">
        <v>4</v>
      </c>
      <c r="E315" s="68">
        <v>1.3599999999999999E-2</v>
      </c>
      <c r="F315" s="53">
        <f t="shared" si="14"/>
        <v>6</v>
      </c>
      <c r="G315" s="53" t="str">
        <f t="shared" si="13"/>
        <v xml:space="preserve">  </v>
      </c>
      <c r="H315" s="54" t="str">
        <f t="shared" si="15"/>
        <v xml:space="preserve">  </v>
      </c>
      <c r="K315" s="2"/>
    </row>
    <row r="316" spans="2:11" x14ac:dyDescent="0.25">
      <c r="B316" s="48"/>
      <c r="C316" s="66" t="s">
        <v>167</v>
      </c>
      <c r="D316" s="67" t="s">
        <v>4</v>
      </c>
      <c r="E316" s="68">
        <v>1.3599999999999999E-2</v>
      </c>
      <c r="F316" s="53">
        <f t="shared" si="14"/>
        <v>7</v>
      </c>
      <c r="G316" s="53" t="str">
        <f t="shared" si="13"/>
        <v xml:space="preserve">  </v>
      </c>
      <c r="H316" s="54" t="str">
        <f t="shared" si="15"/>
        <v xml:space="preserve">  </v>
      </c>
      <c r="K316" s="2"/>
    </row>
    <row r="317" spans="2:11" x14ac:dyDescent="0.25">
      <c r="B317" s="48"/>
      <c r="C317" s="66" t="s">
        <v>168</v>
      </c>
      <c r="D317" s="67" t="s">
        <v>4</v>
      </c>
      <c r="E317" s="68">
        <v>1.3599999999999999E-2</v>
      </c>
      <c r="F317" s="53">
        <f t="shared" si="14"/>
        <v>8</v>
      </c>
      <c r="G317" s="53" t="str">
        <f t="shared" si="13"/>
        <v xml:space="preserve">  </v>
      </c>
      <c r="H317" s="54" t="str">
        <f t="shared" si="15"/>
        <v xml:space="preserve">  </v>
      </c>
      <c r="K317" s="2"/>
    </row>
    <row r="318" spans="2:11" x14ac:dyDescent="0.25">
      <c r="B318" s="48"/>
      <c r="C318" s="66" t="s">
        <v>169</v>
      </c>
      <c r="D318" s="67" t="s">
        <v>4</v>
      </c>
      <c r="E318" s="68">
        <v>1.3599999999999999E-2</v>
      </c>
      <c r="F318" s="53">
        <f t="shared" si="14"/>
        <v>9</v>
      </c>
      <c r="G318" s="53" t="str">
        <f t="shared" si="13"/>
        <v xml:space="preserve">  </v>
      </c>
      <c r="H318" s="54" t="str">
        <f t="shared" si="15"/>
        <v xml:space="preserve">  </v>
      </c>
      <c r="K318" s="2"/>
    </row>
    <row r="319" spans="2:11" x14ac:dyDescent="0.25">
      <c r="B319" s="48"/>
      <c r="C319" s="66" t="s">
        <v>170</v>
      </c>
      <c r="D319" s="67" t="s">
        <v>4</v>
      </c>
      <c r="E319" s="68">
        <v>1.3599999999999999E-2</v>
      </c>
      <c r="F319" s="53">
        <f t="shared" si="14"/>
        <v>10</v>
      </c>
      <c r="G319" s="53" t="str">
        <f t="shared" si="13"/>
        <v xml:space="preserve">  </v>
      </c>
      <c r="H319" s="54" t="str">
        <f t="shared" si="15"/>
        <v xml:space="preserve">  </v>
      </c>
      <c r="K319" s="2"/>
    </row>
    <row r="320" spans="2:11" x14ac:dyDescent="0.25">
      <c r="B320" s="48"/>
      <c r="C320" s="66" t="s">
        <v>171</v>
      </c>
      <c r="D320" s="67" t="s">
        <v>4</v>
      </c>
      <c r="E320" s="68">
        <v>1.37E-2</v>
      </c>
      <c r="F320" s="53">
        <f t="shared" si="14"/>
        <v>11</v>
      </c>
      <c r="G320" s="53" t="str">
        <f t="shared" si="13"/>
        <v xml:space="preserve">  </v>
      </c>
      <c r="H320" s="54" t="str">
        <f t="shared" si="15"/>
        <v xml:space="preserve">  </v>
      </c>
      <c r="K320" s="2"/>
    </row>
    <row r="321" spans="2:11" x14ac:dyDescent="0.25">
      <c r="B321" s="48"/>
      <c r="C321" s="66" t="s">
        <v>172</v>
      </c>
      <c r="D321" s="67" t="s">
        <v>4</v>
      </c>
      <c r="E321" s="68">
        <v>1.37E-2</v>
      </c>
      <c r="F321" s="53">
        <f t="shared" si="14"/>
        <v>12</v>
      </c>
      <c r="G321" s="53">
        <f t="shared" si="13"/>
        <v>1.37E-2</v>
      </c>
      <c r="H321" s="54">
        <f t="shared" si="15"/>
        <v>26</v>
      </c>
      <c r="K321" s="2"/>
    </row>
    <row r="322" spans="2:11" x14ac:dyDescent="0.25">
      <c r="B322" s="48"/>
      <c r="C322" s="66" t="s">
        <v>173</v>
      </c>
      <c r="D322" s="67" t="s">
        <v>4</v>
      </c>
      <c r="E322" s="68">
        <v>1.37E-2</v>
      </c>
      <c r="F322" s="53">
        <f t="shared" si="14"/>
        <v>1</v>
      </c>
      <c r="G322" s="53" t="str">
        <f t="shared" si="13"/>
        <v xml:space="preserve">  </v>
      </c>
      <c r="H322" s="54" t="str">
        <f t="shared" si="15"/>
        <v xml:space="preserve">  </v>
      </c>
      <c r="K322" s="2"/>
    </row>
    <row r="323" spans="2:11" x14ac:dyDescent="0.25">
      <c r="B323" s="48"/>
      <c r="C323" s="66" t="s">
        <v>174</v>
      </c>
      <c r="D323" s="67" t="s">
        <v>4</v>
      </c>
      <c r="E323" s="68">
        <v>1.37E-2</v>
      </c>
      <c r="F323" s="53">
        <f t="shared" si="14"/>
        <v>2</v>
      </c>
      <c r="G323" s="53" t="str">
        <f t="shared" si="13"/>
        <v xml:space="preserve">  </v>
      </c>
      <c r="H323" s="54" t="str">
        <f t="shared" si="15"/>
        <v xml:space="preserve">  </v>
      </c>
      <c r="K323" s="2"/>
    </row>
    <row r="324" spans="2:11" x14ac:dyDescent="0.25">
      <c r="B324" s="48"/>
      <c r="C324" s="66" t="s">
        <v>175</v>
      </c>
      <c r="D324" s="67" t="s">
        <v>4</v>
      </c>
      <c r="E324" s="68">
        <v>1.37E-2</v>
      </c>
      <c r="F324" s="53">
        <f t="shared" si="14"/>
        <v>3</v>
      </c>
      <c r="G324" s="53" t="str">
        <f t="shared" si="13"/>
        <v xml:space="preserve">  </v>
      </c>
      <c r="H324" s="54" t="str">
        <f t="shared" si="15"/>
        <v xml:space="preserve">  </v>
      </c>
      <c r="K324" s="2"/>
    </row>
    <row r="325" spans="2:11" x14ac:dyDescent="0.25">
      <c r="B325" s="48"/>
      <c r="C325" s="66" t="s">
        <v>176</v>
      </c>
      <c r="D325" s="67" t="s">
        <v>4</v>
      </c>
      <c r="E325" s="68">
        <v>1.37E-2</v>
      </c>
      <c r="F325" s="53">
        <f t="shared" si="14"/>
        <v>4</v>
      </c>
      <c r="G325" s="53" t="str">
        <f t="shared" si="13"/>
        <v xml:space="preserve">  </v>
      </c>
      <c r="H325" s="54" t="str">
        <f t="shared" si="15"/>
        <v xml:space="preserve">  </v>
      </c>
      <c r="K325" s="2"/>
    </row>
    <row r="326" spans="2:11" x14ac:dyDescent="0.25">
      <c r="B326" s="48"/>
      <c r="C326" s="66" t="s">
        <v>177</v>
      </c>
      <c r="D326" s="67" t="s">
        <v>4</v>
      </c>
      <c r="E326" s="68">
        <v>1.37E-2</v>
      </c>
      <c r="F326" s="53">
        <f t="shared" si="14"/>
        <v>5</v>
      </c>
      <c r="G326" s="53" t="str">
        <f t="shared" si="13"/>
        <v xml:space="preserve">  </v>
      </c>
      <c r="H326" s="54" t="str">
        <f t="shared" si="15"/>
        <v xml:space="preserve">  </v>
      </c>
      <c r="K326" s="2"/>
    </row>
    <row r="327" spans="2:11" x14ac:dyDescent="0.25">
      <c r="B327" s="48"/>
      <c r="C327" s="66" t="s">
        <v>178</v>
      </c>
      <c r="D327" s="67" t="s">
        <v>4</v>
      </c>
      <c r="E327" s="68">
        <v>1.38E-2</v>
      </c>
      <c r="F327" s="53">
        <f t="shared" si="14"/>
        <v>6</v>
      </c>
      <c r="G327" s="53" t="str">
        <f t="shared" si="13"/>
        <v xml:space="preserve">  </v>
      </c>
      <c r="H327" s="54" t="str">
        <f t="shared" si="15"/>
        <v xml:space="preserve">  </v>
      </c>
      <c r="K327" s="2"/>
    </row>
    <row r="328" spans="2:11" x14ac:dyDescent="0.25">
      <c r="B328" s="48"/>
      <c r="C328" s="66" t="s">
        <v>179</v>
      </c>
      <c r="D328" s="67" t="s">
        <v>4</v>
      </c>
      <c r="E328" s="68">
        <v>1.38E-2</v>
      </c>
      <c r="F328" s="53">
        <f t="shared" si="14"/>
        <v>7</v>
      </c>
      <c r="G328" s="53" t="str">
        <f t="shared" si="13"/>
        <v xml:space="preserve">  </v>
      </c>
      <c r="H328" s="54" t="str">
        <f t="shared" si="15"/>
        <v xml:space="preserve">  </v>
      </c>
      <c r="K328" s="2"/>
    </row>
    <row r="329" spans="2:11" x14ac:dyDescent="0.25">
      <c r="B329" s="48"/>
      <c r="C329" s="66" t="s">
        <v>180</v>
      </c>
      <c r="D329" s="67" t="s">
        <v>4</v>
      </c>
      <c r="E329" s="68">
        <v>1.38E-2</v>
      </c>
      <c r="F329" s="53">
        <f t="shared" si="14"/>
        <v>8</v>
      </c>
      <c r="G329" s="53" t="str">
        <f t="shared" si="13"/>
        <v xml:space="preserve">  </v>
      </c>
      <c r="H329" s="54" t="str">
        <f t="shared" si="15"/>
        <v xml:space="preserve">  </v>
      </c>
      <c r="K329" s="2"/>
    </row>
    <row r="330" spans="2:11" x14ac:dyDescent="0.25">
      <c r="B330" s="48"/>
      <c r="C330" s="66" t="s">
        <v>181</v>
      </c>
      <c r="D330" s="67" t="s">
        <v>4</v>
      </c>
      <c r="E330" s="68">
        <v>1.38E-2</v>
      </c>
      <c r="F330" s="53">
        <f t="shared" si="14"/>
        <v>9</v>
      </c>
      <c r="G330" s="53" t="str">
        <f t="shared" si="13"/>
        <v xml:space="preserve">  </v>
      </c>
      <c r="H330" s="54" t="str">
        <f t="shared" si="15"/>
        <v xml:space="preserve">  </v>
      </c>
      <c r="K330" s="2"/>
    </row>
    <row r="331" spans="2:11" x14ac:dyDescent="0.25">
      <c r="B331" s="48"/>
      <c r="C331" s="66" t="s">
        <v>182</v>
      </c>
      <c r="D331" s="67" t="s">
        <v>4</v>
      </c>
      <c r="E331" s="68">
        <v>1.38E-2</v>
      </c>
      <c r="F331" s="53">
        <f t="shared" si="14"/>
        <v>10</v>
      </c>
      <c r="G331" s="53" t="str">
        <f t="shared" ref="G331:G369" si="16">IF(F331=12,E331,"  ")</f>
        <v xml:space="preserve">  </v>
      </c>
      <c r="H331" s="54" t="str">
        <f t="shared" si="15"/>
        <v xml:space="preserve">  </v>
      </c>
      <c r="K331" s="2"/>
    </row>
    <row r="332" spans="2:11" x14ac:dyDescent="0.25">
      <c r="B332" s="48"/>
      <c r="C332" s="66" t="s">
        <v>183</v>
      </c>
      <c r="D332" s="67" t="s">
        <v>4</v>
      </c>
      <c r="E332" s="68">
        <v>1.38E-2</v>
      </c>
      <c r="F332" s="53">
        <f t="shared" ref="F332:F369" si="17">IF(F331=12,1,F331+1)</f>
        <v>11</v>
      </c>
      <c r="G332" s="53" t="str">
        <f t="shared" si="16"/>
        <v xml:space="preserve">  </v>
      </c>
      <c r="H332" s="54" t="str">
        <f t="shared" si="15"/>
        <v xml:space="preserve">  </v>
      </c>
      <c r="K332" s="2"/>
    </row>
    <row r="333" spans="2:11" x14ac:dyDescent="0.25">
      <c r="B333" s="48"/>
      <c r="C333" s="66" t="s">
        <v>184</v>
      </c>
      <c r="D333" s="67" t="s">
        <v>4</v>
      </c>
      <c r="E333" s="68">
        <v>1.38E-2</v>
      </c>
      <c r="F333" s="53">
        <f t="shared" si="17"/>
        <v>12</v>
      </c>
      <c r="G333" s="53">
        <f t="shared" si="16"/>
        <v>1.38E-2</v>
      </c>
      <c r="H333" s="54">
        <f t="shared" si="15"/>
        <v>27</v>
      </c>
      <c r="K333" s="2"/>
    </row>
    <row r="334" spans="2:11" x14ac:dyDescent="0.25">
      <c r="B334" s="48"/>
      <c r="C334" s="66" t="s">
        <v>185</v>
      </c>
      <c r="D334" s="67" t="s">
        <v>4</v>
      </c>
      <c r="E334" s="68">
        <v>1.38E-2</v>
      </c>
      <c r="F334" s="53">
        <f t="shared" si="17"/>
        <v>1</v>
      </c>
      <c r="G334" s="53" t="str">
        <f t="shared" si="16"/>
        <v xml:space="preserve">  </v>
      </c>
      <c r="H334" s="54" t="str">
        <f t="shared" si="15"/>
        <v xml:space="preserve">  </v>
      </c>
      <c r="K334" s="2"/>
    </row>
    <row r="335" spans="2:11" x14ac:dyDescent="0.25">
      <c r="B335" s="48"/>
      <c r="C335" s="66" t="s">
        <v>186</v>
      </c>
      <c r="D335" s="67" t="s">
        <v>4</v>
      </c>
      <c r="E335" s="68">
        <v>1.3899999999999999E-2</v>
      </c>
      <c r="F335" s="53">
        <f t="shared" si="17"/>
        <v>2</v>
      </c>
      <c r="G335" s="53" t="str">
        <f t="shared" si="16"/>
        <v xml:space="preserve">  </v>
      </c>
      <c r="H335" s="54" t="str">
        <f t="shared" si="15"/>
        <v xml:space="preserve">  </v>
      </c>
      <c r="K335" s="2"/>
    </row>
    <row r="336" spans="2:11" x14ac:dyDescent="0.25">
      <c r="B336" s="48"/>
      <c r="C336" s="66" t="s">
        <v>187</v>
      </c>
      <c r="D336" s="67" t="s">
        <v>4</v>
      </c>
      <c r="E336" s="68">
        <v>1.3899999999999999E-2</v>
      </c>
      <c r="F336" s="53">
        <f t="shared" si="17"/>
        <v>3</v>
      </c>
      <c r="G336" s="53" t="str">
        <f t="shared" si="16"/>
        <v xml:space="preserve">  </v>
      </c>
      <c r="H336" s="54" t="str">
        <f t="shared" si="15"/>
        <v xml:space="preserve">  </v>
      </c>
      <c r="K336" s="2"/>
    </row>
    <row r="337" spans="2:11" x14ac:dyDescent="0.25">
      <c r="B337" s="48"/>
      <c r="C337" s="66" t="s">
        <v>188</v>
      </c>
      <c r="D337" s="67" t="s">
        <v>4</v>
      </c>
      <c r="E337" s="68">
        <v>1.3899999999999999E-2</v>
      </c>
      <c r="F337" s="53">
        <f t="shared" si="17"/>
        <v>4</v>
      </c>
      <c r="G337" s="53" t="str">
        <f t="shared" si="16"/>
        <v xml:space="preserve">  </v>
      </c>
      <c r="H337" s="54" t="str">
        <f t="shared" si="15"/>
        <v xml:space="preserve">  </v>
      </c>
      <c r="K337" s="2"/>
    </row>
    <row r="338" spans="2:11" x14ac:dyDescent="0.25">
      <c r="B338" s="48"/>
      <c r="C338" s="66" t="s">
        <v>189</v>
      </c>
      <c r="D338" s="67" t="s">
        <v>4</v>
      </c>
      <c r="E338" s="68">
        <v>1.3899999999999999E-2</v>
      </c>
      <c r="F338" s="53">
        <f t="shared" si="17"/>
        <v>5</v>
      </c>
      <c r="G338" s="53" t="str">
        <f t="shared" si="16"/>
        <v xml:space="preserve">  </v>
      </c>
      <c r="H338" s="54" t="str">
        <f t="shared" si="15"/>
        <v xml:space="preserve">  </v>
      </c>
      <c r="K338" s="2"/>
    </row>
    <row r="339" spans="2:11" x14ac:dyDescent="0.25">
      <c r="B339" s="48"/>
      <c r="C339" s="66" t="s">
        <v>190</v>
      </c>
      <c r="D339" s="67" t="s">
        <v>4</v>
      </c>
      <c r="E339" s="68">
        <v>1.3899999999999999E-2</v>
      </c>
      <c r="F339" s="53">
        <f t="shared" si="17"/>
        <v>6</v>
      </c>
      <c r="G339" s="53" t="str">
        <f t="shared" si="16"/>
        <v xml:space="preserve">  </v>
      </c>
      <c r="H339" s="54" t="str">
        <f t="shared" si="15"/>
        <v xml:space="preserve">  </v>
      </c>
      <c r="K339" s="2"/>
    </row>
    <row r="340" spans="2:11" x14ac:dyDescent="0.25">
      <c r="B340" s="48"/>
      <c r="C340" s="66" t="s">
        <v>191</v>
      </c>
      <c r="D340" s="67" t="s">
        <v>4</v>
      </c>
      <c r="E340" s="68">
        <v>1.3899999999999999E-2</v>
      </c>
      <c r="F340" s="53">
        <f t="shared" si="17"/>
        <v>7</v>
      </c>
      <c r="G340" s="53" t="str">
        <f t="shared" si="16"/>
        <v xml:space="preserve">  </v>
      </c>
      <c r="H340" s="54" t="str">
        <f t="shared" si="15"/>
        <v xml:space="preserve">  </v>
      </c>
      <c r="K340" s="2"/>
    </row>
    <row r="341" spans="2:11" x14ac:dyDescent="0.25">
      <c r="B341" s="48"/>
      <c r="C341" s="66" t="s">
        <v>192</v>
      </c>
      <c r="D341" s="67" t="s">
        <v>4</v>
      </c>
      <c r="E341" s="68">
        <v>1.3899999999999999E-2</v>
      </c>
      <c r="F341" s="53">
        <f t="shared" si="17"/>
        <v>8</v>
      </c>
      <c r="G341" s="53" t="str">
        <f t="shared" si="16"/>
        <v xml:space="preserve">  </v>
      </c>
      <c r="H341" s="54" t="str">
        <f t="shared" si="15"/>
        <v xml:space="preserve">  </v>
      </c>
      <c r="K341" s="2"/>
    </row>
    <row r="342" spans="2:11" x14ac:dyDescent="0.25">
      <c r="B342" s="48"/>
      <c r="C342" s="66" t="s">
        <v>193</v>
      </c>
      <c r="D342" s="67" t="s">
        <v>4</v>
      </c>
      <c r="E342" s="68">
        <v>1.3899999999999999E-2</v>
      </c>
      <c r="F342" s="53">
        <f t="shared" si="17"/>
        <v>9</v>
      </c>
      <c r="G342" s="53" t="str">
        <f t="shared" si="16"/>
        <v xml:space="preserve">  </v>
      </c>
      <c r="H342" s="54" t="str">
        <f t="shared" si="15"/>
        <v xml:space="preserve">  </v>
      </c>
      <c r="K342" s="2"/>
    </row>
    <row r="343" spans="2:11" x14ac:dyDescent="0.25">
      <c r="B343" s="48"/>
      <c r="C343" s="66" t="s">
        <v>194</v>
      </c>
      <c r="D343" s="67" t="s">
        <v>4</v>
      </c>
      <c r="E343" s="68">
        <v>1.4E-2</v>
      </c>
      <c r="F343" s="53">
        <f t="shared" si="17"/>
        <v>10</v>
      </c>
      <c r="G343" s="53" t="str">
        <f t="shared" si="16"/>
        <v xml:space="preserve">  </v>
      </c>
      <c r="H343" s="54" t="str">
        <f t="shared" si="15"/>
        <v xml:space="preserve">  </v>
      </c>
      <c r="K343" s="2"/>
    </row>
    <row r="344" spans="2:11" x14ac:dyDescent="0.25">
      <c r="B344" s="48"/>
      <c r="C344" s="66" t="s">
        <v>195</v>
      </c>
      <c r="D344" s="67" t="s">
        <v>4</v>
      </c>
      <c r="E344" s="68">
        <v>1.4E-2</v>
      </c>
      <c r="F344" s="53">
        <f t="shared" si="17"/>
        <v>11</v>
      </c>
      <c r="G344" s="53" t="str">
        <f t="shared" si="16"/>
        <v xml:space="preserve">  </v>
      </c>
      <c r="H344" s="54" t="str">
        <f t="shared" si="15"/>
        <v xml:space="preserve">  </v>
      </c>
      <c r="K344" s="2"/>
    </row>
    <row r="345" spans="2:11" x14ac:dyDescent="0.25">
      <c r="B345" s="48"/>
      <c r="C345" s="66" t="s">
        <v>196</v>
      </c>
      <c r="D345" s="67" t="s">
        <v>4</v>
      </c>
      <c r="E345" s="68">
        <v>1.4E-2</v>
      </c>
      <c r="F345" s="53">
        <f t="shared" si="17"/>
        <v>12</v>
      </c>
      <c r="G345" s="53">
        <f t="shared" si="16"/>
        <v>1.4E-2</v>
      </c>
      <c r="H345" s="54">
        <f t="shared" si="15"/>
        <v>28</v>
      </c>
      <c r="K345" s="2"/>
    </row>
    <row r="346" spans="2:11" x14ac:dyDescent="0.25">
      <c r="B346" s="48"/>
      <c r="C346" s="66" t="s">
        <v>197</v>
      </c>
      <c r="D346" s="67" t="s">
        <v>4</v>
      </c>
      <c r="E346" s="68">
        <v>1.4E-2</v>
      </c>
      <c r="F346" s="53">
        <f t="shared" si="17"/>
        <v>1</v>
      </c>
      <c r="G346" s="53" t="str">
        <f t="shared" si="16"/>
        <v xml:space="preserve">  </v>
      </c>
      <c r="H346" s="54" t="str">
        <f t="shared" si="15"/>
        <v xml:space="preserve">  </v>
      </c>
      <c r="K346" s="2"/>
    </row>
    <row r="347" spans="2:11" x14ac:dyDescent="0.25">
      <c r="B347" s="48"/>
      <c r="C347" s="66" t="s">
        <v>198</v>
      </c>
      <c r="D347" s="67" t="s">
        <v>4</v>
      </c>
      <c r="E347" s="68">
        <v>1.4E-2</v>
      </c>
      <c r="F347" s="53">
        <f t="shared" si="17"/>
        <v>2</v>
      </c>
      <c r="G347" s="53" t="str">
        <f t="shared" si="16"/>
        <v xml:space="preserve">  </v>
      </c>
      <c r="H347" s="54" t="str">
        <f t="shared" si="15"/>
        <v xml:space="preserve">  </v>
      </c>
      <c r="K347" s="2"/>
    </row>
    <row r="348" spans="2:11" x14ac:dyDescent="0.25">
      <c r="B348" s="48"/>
      <c r="C348" s="66" t="s">
        <v>199</v>
      </c>
      <c r="D348" s="67" t="s">
        <v>4</v>
      </c>
      <c r="E348" s="68">
        <v>1.4E-2</v>
      </c>
      <c r="F348" s="53">
        <f t="shared" si="17"/>
        <v>3</v>
      </c>
      <c r="G348" s="53" t="str">
        <f t="shared" si="16"/>
        <v xml:space="preserve">  </v>
      </c>
      <c r="H348" s="54" t="str">
        <f t="shared" si="15"/>
        <v xml:space="preserve">  </v>
      </c>
      <c r="K348" s="2"/>
    </row>
    <row r="349" spans="2:11" x14ac:dyDescent="0.25">
      <c r="B349" s="48"/>
      <c r="C349" s="66" t="s">
        <v>200</v>
      </c>
      <c r="D349" s="67" t="s">
        <v>4</v>
      </c>
      <c r="E349" s="68">
        <v>1.4E-2</v>
      </c>
      <c r="F349" s="53">
        <f t="shared" si="17"/>
        <v>4</v>
      </c>
      <c r="G349" s="53" t="str">
        <f t="shared" si="16"/>
        <v xml:space="preserve">  </v>
      </c>
      <c r="H349" s="54" t="str">
        <f t="shared" si="15"/>
        <v xml:space="preserve">  </v>
      </c>
      <c r="K349" s="2"/>
    </row>
    <row r="350" spans="2:11" x14ac:dyDescent="0.25">
      <c r="B350" s="48"/>
      <c r="C350" s="66" t="s">
        <v>201</v>
      </c>
      <c r="D350" s="67" t="s">
        <v>4</v>
      </c>
      <c r="E350" s="68">
        <v>1.4E-2</v>
      </c>
      <c r="F350" s="53">
        <f t="shared" si="17"/>
        <v>5</v>
      </c>
      <c r="G350" s="53" t="str">
        <f t="shared" si="16"/>
        <v xml:space="preserve">  </v>
      </c>
      <c r="H350" s="54" t="str">
        <f t="shared" si="15"/>
        <v xml:space="preserve">  </v>
      </c>
      <c r="K350" s="2"/>
    </row>
    <row r="351" spans="2:11" x14ac:dyDescent="0.25">
      <c r="B351" s="48"/>
      <c r="C351" s="66" t="s">
        <v>202</v>
      </c>
      <c r="D351" s="67" t="s">
        <v>4</v>
      </c>
      <c r="E351" s="68">
        <v>1.4E-2</v>
      </c>
      <c r="F351" s="53">
        <f t="shared" si="17"/>
        <v>6</v>
      </c>
      <c r="G351" s="53" t="str">
        <f t="shared" si="16"/>
        <v xml:space="preserve">  </v>
      </c>
      <c r="H351" s="54" t="str">
        <f t="shared" si="15"/>
        <v xml:space="preserve">  </v>
      </c>
      <c r="K351" s="2"/>
    </row>
    <row r="352" spans="2:11" x14ac:dyDescent="0.25">
      <c r="B352" s="48"/>
      <c r="C352" s="66" t="s">
        <v>203</v>
      </c>
      <c r="D352" s="67" t="s">
        <v>4</v>
      </c>
      <c r="E352" s="68">
        <v>1.4E-2</v>
      </c>
      <c r="F352" s="53">
        <f t="shared" si="17"/>
        <v>7</v>
      </c>
      <c r="G352" s="53" t="str">
        <f t="shared" si="16"/>
        <v xml:space="preserve">  </v>
      </c>
      <c r="H352" s="54" t="str">
        <f t="shared" si="15"/>
        <v xml:space="preserve">  </v>
      </c>
      <c r="K352" s="2"/>
    </row>
    <row r="353" spans="2:11" x14ac:dyDescent="0.25">
      <c r="B353" s="48"/>
      <c r="C353" s="66" t="s">
        <v>204</v>
      </c>
      <c r="D353" s="67" t="s">
        <v>4</v>
      </c>
      <c r="E353" s="68">
        <v>1.41E-2</v>
      </c>
      <c r="F353" s="53">
        <f t="shared" si="17"/>
        <v>8</v>
      </c>
      <c r="G353" s="53" t="str">
        <f t="shared" si="16"/>
        <v xml:space="preserve">  </v>
      </c>
      <c r="H353" s="54" t="str">
        <f t="shared" si="15"/>
        <v xml:space="preserve">  </v>
      </c>
      <c r="K353" s="2"/>
    </row>
    <row r="354" spans="2:11" x14ac:dyDescent="0.25">
      <c r="B354" s="48"/>
      <c r="C354" s="66" t="s">
        <v>205</v>
      </c>
      <c r="D354" s="67" t="s">
        <v>4</v>
      </c>
      <c r="E354" s="68">
        <v>1.41E-2</v>
      </c>
      <c r="F354" s="53">
        <f t="shared" si="17"/>
        <v>9</v>
      </c>
      <c r="G354" s="53" t="str">
        <f t="shared" si="16"/>
        <v xml:space="preserve">  </v>
      </c>
      <c r="H354" s="54" t="str">
        <f t="shared" ref="H354:H369" si="18">IF(F354=12,1+H342,"  ")</f>
        <v xml:space="preserve">  </v>
      </c>
      <c r="K354" s="2"/>
    </row>
    <row r="355" spans="2:11" x14ac:dyDescent="0.25">
      <c r="B355" s="48"/>
      <c r="C355" s="66" t="s">
        <v>206</v>
      </c>
      <c r="D355" s="67" t="s">
        <v>4</v>
      </c>
      <c r="E355" s="68">
        <v>1.41E-2</v>
      </c>
      <c r="F355" s="53">
        <f t="shared" si="17"/>
        <v>10</v>
      </c>
      <c r="G355" s="53" t="str">
        <f t="shared" si="16"/>
        <v xml:space="preserve">  </v>
      </c>
      <c r="H355" s="54" t="str">
        <f t="shared" si="18"/>
        <v xml:space="preserve">  </v>
      </c>
      <c r="K355" s="2"/>
    </row>
    <row r="356" spans="2:11" x14ac:dyDescent="0.25">
      <c r="B356" s="48"/>
      <c r="C356" s="66" t="s">
        <v>207</v>
      </c>
      <c r="D356" s="67" t="s">
        <v>4</v>
      </c>
      <c r="E356" s="68">
        <v>1.41E-2</v>
      </c>
      <c r="F356" s="53">
        <f t="shared" si="17"/>
        <v>11</v>
      </c>
      <c r="G356" s="53" t="str">
        <f t="shared" si="16"/>
        <v xml:space="preserve">  </v>
      </c>
      <c r="H356" s="54" t="str">
        <f t="shared" si="18"/>
        <v xml:space="preserve">  </v>
      </c>
      <c r="K356" s="2"/>
    </row>
    <row r="357" spans="2:11" x14ac:dyDescent="0.25">
      <c r="B357" s="48"/>
      <c r="C357" s="66" t="s">
        <v>208</v>
      </c>
      <c r="D357" s="67" t="s">
        <v>4</v>
      </c>
      <c r="E357" s="68">
        <v>1.41E-2</v>
      </c>
      <c r="F357" s="53">
        <f t="shared" si="17"/>
        <v>12</v>
      </c>
      <c r="G357" s="53">
        <f t="shared" si="16"/>
        <v>1.41E-2</v>
      </c>
      <c r="H357" s="54">
        <f t="shared" si="18"/>
        <v>29</v>
      </c>
      <c r="K357" s="2"/>
    </row>
    <row r="358" spans="2:11" x14ac:dyDescent="0.25">
      <c r="B358" s="48"/>
      <c r="C358" s="66" t="s">
        <v>209</v>
      </c>
      <c r="D358" s="67" t="s">
        <v>4</v>
      </c>
      <c r="E358" s="68">
        <v>1.41E-2</v>
      </c>
      <c r="F358" s="53">
        <f t="shared" si="17"/>
        <v>1</v>
      </c>
      <c r="G358" s="53" t="str">
        <f t="shared" si="16"/>
        <v xml:space="preserve">  </v>
      </c>
      <c r="H358" s="54" t="str">
        <f t="shared" si="18"/>
        <v xml:space="preserve">  </v>
      </c>
      <c r="K358" s="2"/>
    </row>
    <row r="359" spans="2:11" x14ac:dyDescent="0.25">
      <c r="B359" s="48"/>
      <c r="C359" s="66" t="s">
        <v>210</v>
      </c>
      <c r="D359" s="67" t="s">
        <v>4</v>
      </c>
      <c r="E359" s="68">
        <v>1.41E-2</v>
      </c>
      <c r="F359" s="53">
        <f t="shared" si="17"/>
        <v>2</v>
      </c>
      <c r="G359" s="53" t="str">
        <f t="shared" si="16"/>
        <v xml:space="preserve">  </v>
      </c>
      <c r="H359" s="54" t="str">
        <f t="shared" si="18"/>
        <v xml:space="preserve">  </v>
      </c>
      <c r="K359" s="2"/>
    </row>
    <row r="360" spans="2:11" x14ac:dyDescent="0.25">
      <c r="B360" s="48"/>
      <c r="C360" s="66" t="s">
        <v>211</v>
      </c>
      <c r="D360" s="67" t="s">
        <v>4</v>
      </c>
      <c r="E360" s="68">
        <v>1.41E-2</v>
      </c>
      <c r="F360" s="53">
        <f t="shared" si="17"/>
        <v>3</v>
      </c>
      <c r="G360" s="53" t="str">
        <f t="shared" si="16"/>
        <v xml:space="preserve">  </v>
      </c>
      <c r="H360" s="54" t="str">
        <f t="shared" si="18"/>
        <v xml:space="preserve">  </v>
      </c>
      <c r="K360" s="2"/>
    </row>
    <row r="361" spans="2:11" x14ac:dyDescent="0.25">
      <c r="B361" s="48"/>
      <c r="C361" s="66" t="s">
        <v>212</v>
      </c>
      <c r="D361" s="67" t="s">
        <v>4</v>
      </c>
      <c r="E361" s="68">
        <v>1.41E-2</v>
      </c>
      <c r="F361" s="53">
        <f t="shared" si="17"/>
        <v>4</v>
      </c>
      <c r="G361" s="53" t="str">
        <f t="shared" si="16"/>
        <v xml:space="preserve">  </v>
      </c>
      <c r="H361" s="54" t="str">
        <f t="shared" si="18"/>
        <v xml:space="preserve">  </v>
      </c>
      <c r="K361" s="2"/>
    </row>
    <row r="362" spans="2:11" x14ac:dyDescent="0.25">
      <c r="B362" s="48"/>
      <c r="C362" s="66" t="s">
        <v>213</v>
      </c>
      <c r="D362" s="67" t="s">
        <v>4</v>
      </c>
      <c r="E362" s="68">
        <v>1.41E-2</v>
      </c>
      <c r="F362" s="53">
        <f t="shared" si="17"/>
        <v>5</v>
      </c>
      <c r="G362" s="53" t="str">
        <f t="shared" si="16"/>
        <v xml:space="preserve">  </v>
      </c>
      <c r="H362" s="54" t="str">
        <f t="shared" si="18"/>
        <v xml:space="preserve">  </v>
      </c>
      <c r="K362" s="2"/>
    </row>
    <row r="363" spans="2:11" x14ac:dyDescent="0.25">
      <c r="B363" s="48"/>
      <c r="C363" s="66" t="s">
        <v>214</v>
      </c>
      <c r="D363" s="67" t="s">
        <v>4</v>
      </c>
      <c r="E363" s="68">
        <v>1.41E-2</v>
      </c>
      <c r="F363" s="53">
        <f t="shared" si="17"/>
        <v>6</v>
      </c>
      <c r="G363" s="53" t="str">
        <f t="shared" si="16"/>
        <v xml:space="preserve">  </v>
      </c>
      <c r="H363" s="54" t="str">
        <f t="shared" si="18"/>
        <v xml:space="preserve">  </v>
      </c>
      <c r="K363" s="2"/>
    </row>
    <row r="364" spans="2:11" x14ac:dyDescent="0.25">
      <c r="B364" s="48"/>
      <c r="C364" s="66" t="s">
        <v>215</v>
      </c>
      <c r="D364" s="67" t="s">
        <v>4</v>
      </c>
      <c r="E364" s="68">
        <v>1.41E-2</v>
      </c>
      <c r="F364" s="53">
        <f t="shared" si="17"/>
        <v>7</v>
      </c>
      <c r="G364" s="53" t="str">
        <f t="shared" si="16"/>
        <v xml:space="preserve">  </v>
      </c>
      <c r="H364" s="54" t="str">
        <f t="shared" si="18"/>
        <v xml:space="preserve">  </v>
      </c>
      <c r="K364" s="2"/>
    </row>
    <row r="365" spans="2:11" x14ac:dyDescent="0.25">
      <c r="B365" s="48"/>
      <c r="C365" s="66" t="s">
        <v>216</v>
      </c>
      <c r="D365" s="67" t="s">
        <v>4</v>
      </c>
      <c r="E365" s="68">
        <v>1.4200000000000001E-2</v>
      </c>
      <c r="F365" s="53">
        <f t="shared" si="17"/>
        <v>8</v>
      </c>
      <c r="G365" s="53" t="str">
        <f t="shared" si="16"/>
        <v xml:space="preserve">  </v>
      </c>
      <c r="H365" s="54" t="str">
        <f t="shared" si="18"/>
        <v xml:space="preserve">  </v>
      </c>
      <c r="K365" s="2"/>
    </row>
    <row r="366" spans="2:11" x14ac:dyDescent="0.25">
      <c r="B366" s="48"/>
      <c r="C366" s="66" t="s">
        <v>217</v>
      </c>
      <c r="D366" s="67" t="s">
        <v>4</v>
      </c>
      <c r="E366" s="68">
        <v>1.4200000000000001E-2</v>
      </c>
      <c r="F366" s="53">
        <f t="shared" si="17"/>
        <v>9</v>
      </c>
      <c r="G366" s="53" t="str">
        <f t="shared" si="16"/>
        <v xml:space="preserve">  </v>
      </c>
      <c r="H366" s="54" t="str">
        <f t="shared" si="18"/>
        <v xml:space="preserve">  </v>
      </c>
      <c r="K366" s="2"/>
    </row>
    <row r="367" spans="2:11" x14ac:dyDescent="0.25">
      <c r="B367" s="48"/>
      <c r="C367" s="66" t="s">
        <v>218</v>
      </c>
      <c r="D367" s="67" t="s">
        <v>4</v>
      </c>
      <c r="E367" s="68">
        <v>1.4200000000000001E-2</v>
      </c>
      <c r="F367" s="53">
        <f t="shared" si="17"/>
        <v>10</v>
      </c>
      <c r="G367" s="53" t="str">
        <f t="shared" si="16"/>
        <v xml:space="preserve">  </v>
      </c>
      <c r="H367" s="54" t="str">
        <f t="shared" si="18"/>
        <v xml:space="preserve">  </v>
      </c>
      <c r="K367" s="2"/>
    </row>
    <row r="368" spans="2:11" x14ac:dyDescent="0.25">
      <c r="B368" s="48"/>
      <c r="C368" s="66" t="s">
        <v>219</v>
      </c>
      <c r="D368" s="67" t="s">
        <v>4</v>
      </c>
      <c r="E368" s="68">
        <v>1.4200000000000001E-2</v>
      </c>
      <c r="F368" s="53">
        <f t="shared" si="17"/>
        <v>11</v>
      </c>
      <c r="G368" s="53" t="str">
        <f t="shared" si="16"/>
        <v xml:space="preserve">  </v>
      </c>
      <c r="H368" s="54" t="str">
        <f t="shared" si="18"/>
        <v xml:space="preserve">  </v>
      </c>
      <c r="K368" s="2"/>
    </row>
    <row r="369" spans="2:11" x14ac:dyDescent="0.25">
      <c r="B369" s="65"/>
      <c r="C369" s="71" t="s">
        <v>220</v>
      </c>
      <c r="D369" s="72" t="s">
        <v>221</v>
      </c>
      <c r="E369" s="73">
        <v>1.4200000000000001E-2</v>
      </c>
      <c r="F369" s="55">
        <f t="shared" si="17"/>
        <v>12</v>
      </c>
      <c r="G369" s="55">
        <f t="shared" si="16"/>
        <v>1.4200000000000001E-2</v>
      </c>
      <c r="H369" s="56">
        <f t="shared" si="18"/>
        <v>30</v>
      </c>
      <c r="K369" s="2"/>
    </row>
    <row r="370" spans="2:11" x14ac:dyDescent="0.25">
      <c r="K370" s="2"/>
    </row>
    <row r="371" spans="2:11" x14ac:dyDescent="0.25">
      <c r="K371" s="2"/>
    </row>
    <row r="372" spans="2:11" x14ac:dyDescent="0.25">
      <c r="K372" s="2"/>
    </row>
  </sheetData>
  <hyperlinks>
    <hyperlink ref="E3" r:id="rId1" xr:uid="{B25CEC90-C981-49A0-9661-7BA1E0590EBA}"/>
    <hyperlink ref="E4" r:id="rId2" xr:uid="{C79DFB62-6F46-470A-B98C-9D4D44F6DFD4}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3B84-6C15-474F-A867-7938EC680725}">
  <sheetPr codeName="Sheet1"/>
  <dimension ref="A1:W76"/>
  <sheetViews>
    <sheetView showGridLines="0" topLeftCell="A4" workbookViewId="0">
      <selection activeCell="E29" sqref="E29"/>
    </sheetView>
  </sheetViews>
  <sheetFormatPr defaultRowHeight="15" x14ac:dyDescent="0.25"/>
  <cols>
    <col min="1" max="2" width="9.140625" style="9"/>
    <col min="3" max="3" width="9.140625" style="9" customWidth="1"/>
    <col min="4" max="4" width="9.140625" style="13"/>
    <col min="5" max="20" width="9.140625" style="9"/>
    <col min="21" max="21" width="10.5703125" style="9" bestFit="1" customWidth="1"/>
    <col min="22" max="22" width="9.140625" style="9"/>
    <col min="23" max="23" width="10.5703125" style="9" customWidth="1"/>
    <col min="24" max="16384" width="9.140625" style="9"/>
  </cols>
  <sheetData>
    <row r="1" spans="1:23" ht="28.5" x14ac:dyDescent="0.45">
      <c r="A1" s="24" t="s">
        <v>288</v>
      </c>
    </row>
    <row r="5" spans="1:23" x14ac:dyDescent="0.25">
      <c r="B5" s="16" t="s">
        <v>352</v>
      </c>
      <c r="E5" s="79" t="s">
        <v>259</v>
      </c>
      <c r="F5" s="16"/>
      <c r="J5" s="16" t="s">
        <v>232</v>
      </c>
    </row>
    <row r="7" spans="1:23" ht="15.75" x14ac:dyDescent="0.25">
      <c r="B7" s="9" t="s">
        <v>222</v>
      </c>
      <c r="C7" s="12">
        <f>'Rate Input'!K11</f>
        <v>44089</v>
      </c>
      <c r="F7" s="9" t="s">
        <v>222</v>
      </c>
      <c r="G7" s="12">
        <f>$C$7</f>
        <v>44089</v>
      </c>
      <c r="J7" s="18"/>
      <c r="K7" s="102">
        <v>1.2</v>
      </c>
      <c r="V7" s="9" t="s">
        <v>222</v>
      </c>
      <c r="W7" s="60">
        <f>$C$7</f>
        <v>44089</v>
      </c>
    </row>
    <row r="8" spans="1:23" ht="15.75" x14ac:dyDescent="0.25">
      <c r="D8" s="12"/>
      <c r="H8" s="12"/>
      <c r="J8" s="18"/>
      <c r="K8" s="18" t="str">
        <f>VLOOKUP(K7,F43:G53,2,TRUE)</f>
        <v>Aa3/AA-</v>
      </c>
      <c r="V8" s="9" t="s">
        <v>249</v>
      </c>
      <c r="W8" s="61" t="str">
        <f>K8</f>
        <v>Aa3/AA-</v>
      </c>
    </row>
    <row r="9" spans="1:23" x14ac:dyDescent="0.25">
      <c r="B9" s="17" t="s">
        <v>254</v>
      </c>
      <c r="C9" s="17"/>
      <c r="D9" s="50">
        <f>WLoan!D10</f>
        <v>52</v>
      </c>
    </row>
    <row r="10" spans="1:23" x14ac:dyDescent="0.25">
      <c r="B10" s="17" t="s">
        <v>255</v>
      </c>
      <c r="C10" s="17"/>
      <c r="D10" s="51">
        <f>SUM(D13:D72)</f>
        <v>1.43E-2</v>
      </c>
      <c r="J10" s="18" t="s">
        <v>252</v>
      </c>
      <c r="K10" s="20">
        <v>2.0000000000000001E-4</v>
      </c>
    </row>
    <row r="11" spans="1:23" x14ac:dyDescent="0.25">
      <c r="B11" s="17"/>
      <c r="C11" s="17"/>
      <c r="D11" s="51"/>
      <c r="E11" s="81"/>
      <c r="J11" s="18" t="s">
        <v>253</v>
      </c>
      <c r="K11" s="21">
        <v>0</v>
      </c>
    </row>
    <row r="13" spans="1:23" x14ac:dyDescent="0.25">
      <c r="B13" s="6">
        <v>1</v>
      </c>
      <c r="C13" s="22">
        <f>'Rate Input'!K14+0.0001</f>
        <v>1.2999999999999999E-3</v>
      </c>
      <c r="D13" s="14" t="str">
        <f>IF(B13=$D$9,C13," ")</f>
        <v xml:space="preserve"> </v>
      </c>
      <c r="F13" s="6">
        <v>1</v>
      </c>
      <c r="G13" s="22">
        <f>'Rate Input'!N14</f>
        <v>1.14E-3</v>
      </c>
      <c r="J13" s="6">
        <v>1</v>
      </c>
      <c r="K13" s="22">
        <f t="shared" ref="K13:K40" si="0">G13*(K$7-(K$11*(30-J13)))</f>
        <v>1.3679999999999999E-3</v>
      </c>
    </row>
    <row r="14" spans="1:23" x14ac:dyDescent="0.25">
      <c r="B14" s="6">
        <f t="shared" ref="B14:B72" si="1">B13+1</f>
        <v>2</v>
      </c>
      <c r="C14" s="22">
        <f>'Rate Input'!K15+0.0001</f>
        <v>1.4E-3</v>
      </c>
      <c r="D14" s="14" t="str">
        <f t="shared" ref="D14:D72" si="2">IF(B14=$D$9,C14," ")</f>
        <v xml:space="preserve"> </v>
      </c>
      <c r="F14" s="6">
        <f t="shared" ref="F14:F42" si="3">F13+1</f>
        <v>2</v>
      </c>
      <c r="G14" s="22">
        <f>'Rate Input'!N15</f>
        <v>1.3500000000000001E-3</v>
      </c>
      <c r="J14" s="6">
        <f t="shared" ref="J14:J42" si="4">J13+1</f>
        <v>2</v>
      </c>
      <c r="K14" s="22">
        <f t="shared" si="0"/>
        <v>1.6200000000000001E-3</v>
      </c>
    </row>
    <row r="15" spans="1:23" x14ac:dyDescent="0.25">
      <c r="B15" s="6">
        <f t="shared" si="1"/>
        <v>3</v>
      </c>
      <c r="C15" s="22">
        <f>'Rate Input'!K16+0.0001</f>
        <v>1.7000000000000001E-3</v>
      </c>
      <c r="D15" s="14" t="str">
        <f t="shared" si="2"/>
        <v xml:space="preserve"> </v>
      </c>
      <c r="F15" s="6">
        <f t="shared" si="3"/>
        <v>3</v>
      </c>
      <c r="G15" s="22">
        <f>'Rate Input'!N16</f>
        <v>1.4599999999999999E-3</v>
      </c>
      <c r="J15" s="6">
        <f t="shared" si="4"/>
        <v>3</v>
      </c>
      <c r="K15" s="22">
        <f t="shared" si="0"/>
        <v>1.7519999999999999E-3</v>
      </c>
    </row>
    <row r="16" spans="1:23" x14ac:dyDescent="0.25">
      <c r="B16" s="6">
        <f t="shared" si="1"/>
        <v>4</v>
      </c>
      <c r="C16" s="22">
        <f>'Rate Input'!K17+0.0001</f>
        <v>2.0999999999999999E-3</v>
      </c>
      <c r="D16" s="14" t="str">
        <f t="shared" si="2"/>
        <v xml:space="preserve"> </v>
      </c>
      <c r="F16" s="6">
        <f t="shared" si="3"/>
        <v>4</v>
      </c>
      <c r="G16" s="22">
        <f>'Rate Input'!N17</f>
        <v>2.0699999999999998E-3</v>
      </c>
      <c r="J16" s="6">
        <f t="shared" si="4"/>
        <v>4</v>
      </c>
      <c r="K16" s="22">
        <f t="shared" si="0"/>
        <v>2.4839999999999997E-3</v>
      </c>
    </row>
    <row r="17" spans="2:11" x14ac:dyDescent="0.25">
      <c r="B17" s="6">
        <f t="shared" si="1"/>
        <v>5</v>
      </c>
      <c r="C17" s="22">
        <f>'Rate Input'!K18+0.0001</f>
        <v>2.6999999999999997E-3</v>
      </c>
      <c r="D17" s="14" t="str">
        <f t="shared" si="2"/>
        <v xml:space="preserve"> </v>
      </c>
      <c r="F17" s="6">
        <f t="shared" si="3"/>
        <v>5</v>
      </c>
      <c r="G17" s="22">
        <f>'Rate Input'!N18</f>
        <v>2.64E-3</v>
      </c>
      <c r="J17" s="6">
        <f t="shared" si="4"/>
        <v>5</v>
      </c>
      <c r="K17" s="22">
        <f t="shared" si="0"/>
        <v>3.1679999999999998E-3</v>
      </c>
    </row>
    <row r="18" spans="2:11" x14ac:dyDescent="0.25">
      <c r="B18" s="6">
        <f t="shared" si="1"/>
        <v>6</v>
      </c>
      <c r="C18" s="22">
        <f>'Rate Input'!K19+0.0001</f>
        <v>3.6999999999999997E-3</v>
      </c>
      <c r="D18" s="14" t="str">
        <f t="shared" si="2"/>
        <v xml:space="preserve"> </v>
      </c>
      <c r="F18" s="6">
        <f t="shared" si="3"/>
        <v>6</v>
      </c>
      <c r="G18" s="22">
        <f>'Rate Input'!N19</f>
        <v>3.82E-3</v>
      </c>
      <c r="J18" s="6">
        <f t="shared" si="4"/>
        <v>6</v>
      </c>
      <c r="K18" s="22">
        <f t="shared" si="0"/>
        <v>4.5839999999999995E-3</v>
      </c>
    </row>
    <row r="19" spans="2:11" x14ac:dyDescent="0.25">
      <c r="B19" s="6">
        <f t="shared" si="1"/>
        <v>7</v>
      </c>
      <c r="C19" s="22">
        <f>'Rate Input'!K20+0.0001</f>
        <v>4.7000000000000002E-3</v>
      </c>
      <c r="D19" s="14" t="str">
        <f t="shared" si="2"/>
        <v xml:space="preserve"> </v>
      </c>
      <c r="F19" s="6">
        <f t="shared" si="3"/>
        <v>7</v>
      </c>
      <c r="G19" s="22">
        <f>'Rate Input'!N20</f>
        <v>4.8900000000000002E-3</v>
      </c>
      <c r="J19" s="6">
        <f t="shared" si="4"/>
        <v>7</v>
      </c>
      <c r="K19" s="22">
        <f t="shared" si="0"/>
        <v>5.868E-3</v>
      </c>
    </row>
    <row r="20" spans="2:11" x14ac:dyDescent="0.25">
      <c r="B20" s="6">
        <f t="shared" si="1"/>
        <v>8</v>
      </c>
      <c r="C20" s="22">
        <f>'Rate Input'!K21+0.0001</f>
        <v>5.5000000000000005E-3</v>
      </c>
      <c r="D20" s="14" t="str">
        <f t="shared" si="2"/>
        <v xml:space="preserve"> </v>
      </c>
      <c r="F20" s="6">
        <f t="shared" si="3"/>
        <v>8</v>
      </c>
      <c r="G20" s="22">
        <f>'Rate Input'!N21</f>
        <v>6.1500000000000001E-3</v>
      </c>
      <c r="J20" s="6">
        <f t="shared" si="4"/>
        <v>8</v>
      </c>
      <c r="K20" s="22">
        <f t="shared" si="0"/>
        <v>7.3799999999999994E-3</v>
      </c>
    </row>
    <row r="21" spans="2:11" x14ac:dyDescent="0.25">
      <c r="B21" s="6">
        <f t="shared" si="1"/>
        <v>9</v>
      </c>
      <c r="C21" s="22">
        <f>'Rate Input'!K22+0.0001</f>
        <v>6.2000000000000006E-3</v>
      </c>
      <c r="D21" s="14" t="str">
        <f t="shared" si="2"/>
        <v xml:space="preserve"> </v>
      </c>
      <c r="F21" s="6">
        <f t="shared" si="3"/>
        <v>9</v>
      </c>
      <c r="G21" s="22">
        <f>'Rate Input'!N22</f>
        <v>7.2399999999999999E-3</v>
      </c>
      <c r="J21" s="6">
        <f t="shared" si="4"/>
        <v>9</v>
      </c>
      <c r="K21" s="22">
        <f t="shared" si="0"/>
        <v>8.6879999999999995E-3</v>
      </c>
    </row>
    <row r="22" spans="2:11" x14ac:dyDescent="0.25">
      <c r="B22" s="6">
        <f t="shared" si="1"/>
        <v>10</v>
      </c>
      <c r="C22" s="22">
        <f>'Rate Input'!K23+0.0001</f>
        <v>6.8999999999999999E-3</v>
      </c>
      <c r="D22" s="14" t="str">
        <f t="shared" si="2"/>
        <v xml:space="preserve"> </v>
      </c>
      <c r="F22" s="6">
        <f t="shared" si="3"/>
        <v>10</v>
      </c>
      <c r="G22" s="22">
        <f>'Rate Input'!N23</f>
        <v>8.0499999999999999E-3</v>
      </c>
      <c r="J22" s="6">
        <f t="shared" si="4"/>
        <v>10</v>
      </c>
      <c r="K22" s="22">
        <f t="shared" si="0"/>
        <v>9.6600000000000002E-3</v>
      </c>
    </row>
    <row r="23" spans="2:11" x14ac:dyDescent="0.25">
      <c r="B23" s="6">
        <f t="shared" si="1"/>
        <v>11</v>
      </c>
      <c r="C23" s="22">
        <f>'Rate Input'!K24+0.0001</f>
        <v>7.5000000000000006E-3</v>
      </c>
      <c r="D23" s="14" t="str">
        <f t="shared" si="2"/>
        <v xml:space="preserve"> </v>
      </c>
      <c r="F23" s="6">
        <f t="shared" si="3"/>
        <v>11</v>
      </c>
      <c r="G23" s="22">
        <f>'Rate Input'!N24</f>
        <v>8.8800000000000007E-3</v>
      </c>
      <c r="J23" s="6">
        <f t="shared" si="4"/>
        <v>11</v>
      </c>
      <c r="K23" s="22">
        <f t="shared" si="0"/>
        <v>1.0656000000000001E-2</v>
      </c>
    </row>
    <row r="24" spans="2:11" x14ac:dyDescent="0.25">
      <c r="B24" s="6">
        <f t="shared" si="1"/>
        <v>12</v>
      </c>
      <c r="C24" s="22">
        <f>'Rate Input'!K25+0.0001</f>
        <v>8.0999999999999996E-3</v>
      </c>
      <c r="D24" s="14" t="str">
        <f t="shared" si="2"/>
        <v xml:space="preserve"> </v>
      </c>
      <c r="F24" s="6">
        <f t="shared" si="3"/>
        <v>12</v>
      </c>
      <c r="G24" s="22">
        <f>'Rate Input'!N25</f>
        <v>9.6500000000000006E-3</v>
      </c>
      <c r="J24" s="6">
        <f t="shared" si="4"/>
        <v>12</v>
      </c>
      <c r="K24" s="22">
        <f t="shared" si="0"/>
        <v>1.158E-2</v>
      </c>
    </row>
    <row r="25" spans="2:11" x14ac:dyDescent="0.25">
      <c r="B25" s="6">
        <f t="shared" si="1"/>
        <v>13</v>
      </c>
      <c r="C25" s="22">
        <f>'Rate Input'!K26+0.0001</f>
        <v>8.6999999999999994E-3</v>
      </c>
      <c r="D25" s="14" t="str">
        <f t="shared" si="2"/>
        <v xml:space="preserve"> </v>
      </c>
      <c r="F25" s="6">
        <f t="shared" si="3"/>
        <v>13</v>
      </c>
      <c r="G25" s="22">
        <f>'Rate Input'!N26</f>
        <v>1.0359999999999999E-2</v>
      </c>
      <c r="J25" s="6">
        <f t="shared" si="4"/>
        <v>13</v>
      </c>
      <c r="K25" s="22">
        <f t="shared" si="0"/>
        <v>1.2431999999999999E-2</v>
      </c>
    </row>
    <row r="26" spans="2:11" x14ac:dyDescent="0.25">
      <c r="B26" s="6">
        <f t="shared" si="1"/>
        <v>14</v>
      </c>
      <c r="C26" s="22">
        <f>'Rate Input'!K27+0.0001</f>
        <v>9.2999999999999992E-3</v>
      </c>
      <c r="D26" s="14" t="str">
        <f t="shared" si="2"/>
        <v xml:space="preserve"> </v>
      </c>
      <c r="F26" s="6">
        <f t="shared" si="3"/>
        <v>14</v>
      </c>
      <c r="G26" s="22">
        <f>'Rate Input'!N27</f>
        <v>1.102E-2</v>
      </c>
      <c r="J26" s="6">
        <f t="shared" si="4"/>
        <v>14</v>
      </c>
      <c r="K26" s="22">
        <f t="shared" si="0"/>
        <v>1.3224E-2</v>
      </c>
    </row>
    <row r="27" spans="2:11" x14ac:dyDescent="0.25">
      <c r="B27" s="6">
        <f t="shared" si="1"/>
        <v>15</v>
      </c>
      <c r="C27" s="22">
        <f>'Rate Input'!K28+0.0001</f>
        <v>9.7999999999999997E-3</v>
      </c>
      <c r="D27" s="14" t="str">
        <f t="shared" si="2"/>
        <v xml:space="preserve"> </v>
      </c>
      <c r="F27" s="6">
        <f t="shared" si="3"/>
        <v>15</v>
      </c>
      <c r="G27" s="22">
        <f>'Rate Input'!N28</f>
        <v>1.154E-2</v>
      </c>
      <c r="J27" s="6">
        <f t="shared" si="4"/>
        <v>15</v>
      </c>
      <c r="K27" s="22">
        <f t="shared" si="0"/>
        <v>1.3847999999999999E-2</v>
      </c>
    </row>
    <row r="28" spans="2:11" x14ac:dyDescent="0.25">
      <c r="B28" s="6">
        <f t="shared" si="1"/>
        <v>16</v>
      </c>
      <c r="C28" s="22">
        <f>'Rate Input'!K29+0.0001</f>
        <v>1.04E-2</v>
      </c>
      <c r="D28" s="14" t="str">
        <f t="shared" si="2"/>
        <v xml:space="preserve"> </v>
      </c>
      <c r="F28" s="6">
        <f t="shared" si="3"/>
        <v>16</v>
      </c>
      <c r="G28" s="22">
        <f>'Rate Input'!N29</f>
        <v>1.205E-2</v>
      </c>
      <c r="J28" s="6">
        <f t="shared" si="4"/>
        <v>16</v>
      </c>
      <c r="K28" s="22">
        <f t="shared" si="0"/>
        <v>1.4459999999999999E-2</v>
      </c>
    </row>
    <row r="29" spans="2:11" x14ac:dyDescent="0.25">
      <c r="B29" s="6">
        <f t="shared" si="1"/>
        <v>17</v>
      </c>
      <c r="C29" s="22">
        <f>'Rate Input'!K30+0.0001</f>
        <v>1.09E-2</v>
      </c>
      <c r="D29" s="14" t="str">
        <f t="shared" si="2"/>
        <v xml:space="preserve"> </v>
      </c>
      <c r="F29" s="6">
        <f t="shared" si="3"/>
        <v>17</v>
      </c>
      <c r="G29" s="22">
        <f>'Rate Input'!N30</f>
        <v>1.2529999999999999E-2</v>
      </c>
      <c r="J29" s="6">
        <f t="shared" si="4"/>
        <v>17</v>
      </c>
      <c r="K29" s="22">
        <f t="shared" si="0"/>
        <v>1.5035999999999999E-2</v>
      </c>
    </row>
    <row r="30" spans="2:11" x14ac:dyDescent="0.25">
      <c r="B30" s="6">
        <f t="shared" si="1"/>
        <v>18</v>
      </c>
      <c r="C30" s="22">
        <f>'Rate Input'!K31+0.0001</f>
        <v>1.1299999999999999E-2</v>
      </c>
      <c r="D30" s="14" t="str">
        <f t="shared" si="2"/>
        <v xml:space="preserve"> </v>
      </c>
      <c r="F30" s="6">
        <f t="shared" si="3"/>
        <v>18</v>
      </c>
      <c r="G30" s="22">
        <f>'Rate Input'!N31</f>
        <v>1.285E-2</v>
      </c>
      <c r="J30" s="6">
        <f t="shared" si="4"/>
        <v>18</v>
      </c>
      <c r="K30" s="22">
        <f t="shared" si="0"/>
        <v>1.542E-2</v>
      </c>
    </row>
    <row r="31" spans="2:11" x14ac:dyDescent="0.25">
      <c r="B31" s="6">
        <f t="shared" si="1"/>
        <v>19</v>
      </c>
      <c r="C31" s="22">
        <f>'Rate Input'!K32+0.0001</f>
        <v>1.18E-2</v>
      </c>
      <c r="D31" s="14" t="str">
        <f t="shared" si="2"/>
        <v xml:space="preserve"> </v>
      </c>
      <c r="F31" s="6">
        <f t="shared" si="3"/>
        <v>19</v>
      </c>
      <c r="G31" s="22">
        <f>'Rate Input'!N32</f>
        <v>1.3169999999999999E-2</v>
      </c>
      <c r="J31" s="6">
        <f t="shared" si="4"/>
        <v>19</v>
      </c>
      <c r="K31" s="22">
        <f t="shared" si="0"/>
        <v>1.5803999999999999E-2</v>
      </c>
    </row>
    <row r="32" spans="2:11" x14ac:dyDescent="0.25">
      <c r="B32" s="6">
        <f t="shared" si="1"/>
        <v>20</v>
      </c>
      <c r="C32" s="22">
        <f>'Rate Input'!K33+0.0001</f>
        <v>1.21E-2</v>
      </c>
      <c r="D32" s="14" t="str">
        <f t="shared" si="2"/>
        <v xml:space="preserve"> </v>
      </c>
      <c r="F32" s="6">
        <f t="shared" si="3"/>
        <v>20</v>
      </c>
      <c r="G32" s="22">
        <f>'Rate Input'!N33</f>
        <v>1.35E-2</v>
      </c>
      <c r="J32" s="6">
        <f t="shared" si="4"/>
        <v>20</v>
      </c>
      <c r="K32" s="22">
        <f t="shared" si="0"/>
        <v>1.6199999999999999E-2</v>
      </c>
    </row>
    <row r="33" spans="2:11" x14ac:dyDescent="0.25">
      <c r="B33" s="6">
        <f t="shared" si="1"/>
        <v>21</v>
      </c>
      <c r="C33" s="22">
        <f>'Rate Input'!K34+0.0001</f>
        <v>1.2499999999999999E-2</v>
      </c>
      <c r="D33" s="14" t="str">
        <f t="shared" si="2"/>
        <v xml:space="preserve"> </v>
      </c>
      <c r="F33" s="6">
        <f t="shared" si="3"/>
        <v>21</v>
      </c>
      <c r="G33" s="22">
        <f>'Rate Input'!N34</f>
        <v>1.3849999999999999E-2</v>
      </c>
      <c r="J33" s="6">
        <f t="shared" si="4"/>
        <v>21</v>
      </c>
      <c r="K33" s="22">
        <f t="shared" si="0"/>
        <v>1.6619999999999999E-2</v>
      </c>
    </row>
    <row r="34" spans="2:11" x14ac:dyDescent="0.25">
      <c r="B34" s="6">
        <f t="shared" si="1"/>
        <v>22</v>
      </c>
      <c r="C34" s="22">
        <f>'Rate Input'!K35+0.0001</f>
        <v>1.2799999999999999E-2</v>
      </c>
      <c r="D34" s="14" t="str">
        <f t="shared" si="2"/>
        <v xml:space="preserve"> </v>
      </c>
      <c r="F34" s="6">
        <f t="shared" si="3"/>
        <v>22</v>
      </c>
      <c r="G34" s="22">
        <f>'Rate Input'!N35</f>
        <v>1.422E-2</v>
      </c>
      <c r="J34" s="6">
        <f t="shared" si="4"/>
        <v>22</v>
      </c>
      <c r="K34" s="22">
        <f t="shared" si="0"/>
        <v>1.7063999999999999E-2</v>
      </c>
    </row>
    <row r="35" spans="2:11" x14ac:dyDescent="0.25">
      <c r="B35" s="6">
        <f t="shared" si="1"/>
        <v>23</v>
      </c>
      <c r="C35" s="22">
        <f>'Rate Input'!K36+0.0001</f>
        <v>1.3099999999999999E-2</v>
      </c>
      <c r="D35" s="14" t="str">
        <f t="shared" si="2"/>
        <v xml:space="preserve"> </v>
      </c>
      <c r="F35" s="6">
        <f t="shared" si="3"/>
        <v>23</v>
      </c>
      <c r="G35" s="22">
        <f>'Rate Input'!N36</f>
        <v>1.456E-2</v>
      </c>
      <c r="J35" s="6">
        <f t="shared" si="4"/>
        <v>23</v>
      </c>
      <c r="K35" s="22">
        <f t="shared" si="0"/>
        <v>1.7471999999999998E-2</v>
      </c>
    </row>
    <row r="36" spans="2:11" x14ac:dyDescent="0.25">
      <c r="B36" s="6">
        <f t="shared" si="1"/>
        <v>24</v>
      </c>
      <c r="C36" s="22">
        <f>'Rate Input'!K37+0.0001</f>
        <v>1.3399999999999999E-2</v>
      </c>
      <c r="D36" s="14" t="str">
        <f t="shared" si="2"/>
        <v xml:space="preserve"> </v>
      </c>
      <c r="F36" s="6">
        <f t="shared" si="3"/>
        <v>24</v>
      </c>
      <c r="G36" s="22">
        <f>'Rate Input'!N37</f>
        <v>1.491E-2</v>
      </c>
      <c r="J36" s="6">
        <f t="shared" si="4"/>
        <v>24</v>
      </c>
      <c r="K36" s="22">
        <f t="shared" si="0"/>
        <v>1.7891999999999998E-2</v>
      </c>
    </row>
    <row r="37" spans="2:11" x14ac:dyDescent="0.25">
      <c r="B37" s="6">
        <f t="shared" si="1"/>
        <v>25</v>
      </c>
      <c r="C37" s="22">
        <f>'Rate Input'!K38+0.0001</f>
        <v>1.3599999999999999E-2</v>
      </c>
      <c r="D37" s="14" t="str">
        <f t="shared" si="2"/>
        <v xml:space="preserve"> </v>
      </c>
      <c r="F37" s="6">
        <f t="shared" si="3"/>
        <v>25</v>
      </c>
      <c r="G37" s="22">
        <f>'Rate Input'!N38</f>
        <v>1.5140000000000001E-2</v>
      </c>
      <c r="J37" s="6">
        <f t="shared" si="4"/>
        <v>25</v>
      </c>
      <c r="K37" s="22">
        <f t="shared" si="0"/>
        <v>1.8168E-2</v>
      </c>
    </row>
    <row r="38" spans="2:11" x14ac:dyDescent="0.25">
      <c r="B38" s="6">
        <f t="shared" si="1"/>
        <v>26</v>
      </c>
      <c r="C38" s="22">
        <f>'Rate Input'!K39+0.0001</f>
        <v>1.38E-2</v>
      </c>
      <c r="D38" s="14" t="str">
        <f t="shared" si="2"/>
        <v xml:space="preserve"> </v>
      </c>
      <c r="F38" s="6">
        <f t="shared" si="3"/>
        <v>26</v>
      </c>
      <c r="G38" s="22">
        <f>'Rate Input'!N39</f>
        <v>1.529E-2</v>
      </c>
      <c r="J38" s="6">
        <f t="shared" si="4"/>
        <v>26</v>
      </c>
      <c r="K38" s="22">
        <f t="shared" si="0"/>
        <v>1.8348E-2</v>
      </c>
    </row>
    <row r="39" spans="2:11" x14ac:dyDescent="0.25">
      <c r="B39" s="6">
        <f t="shared" si="1"/>
        <v>27</v>
      </c>
      <c r="C39" s="22">
        <f>'Rate Input'!K40+0.0001</f>
        <v>1.3899999999999999E-2</v>
      </c>
      <c r="D39" s="14" t="str">
        <f t="shared" si="2"/>
        <v xml:space="preserve"> </v>
      </c>
      <c r="F39" s="6">
        <f t="shared" si="3"/>
        <v>27</v>
      </c>
      <c r="G39" s="22">
        <f>'Rate Input'!N40</f>
        <v>1.5480000000000001E-2</v>
      </c>
      <c r="J39" s="6">
        <f t="shared" si="4"/>
        <v>27</v>
      </c>
      <c r="K39" s="22">
        <f t="shared" si="0"/>
        <v>1.8575999999999999E-2</v>
      </c>
    </row>
    <row r="40" spans="2:11" x14ac:dyDescent="0.25">
      <c r="B40" s="6">
        <f t="shared" si="1"/>
        <v>28</v>
      </c>
      <c r="C40" s="22">
        <f>'Rate Input'!K41+0.0001</f>
        <v>1.41E-2</v>
      </c>
      <c r="D40" s="14" t="str">
        <f t="shared" si="2"/>
        <v xml:space="preserve"> </v>
      </c>
      <c r="F40" s="6">
        <f t="shared" si="3"/>
        <v>28</v>
      </c>
      <c r="G40" s="22">
        <f>'Rate Input'!N41</f>
        <v>1.559E-2</v>
      </c>
      <c r="J40" s="6">
        <f t="shared" si="4"/>
        <v>28</v>
      </c>
      <c r="K40" s="22">
        <f t="shared" si="0"/>
        <v>1.8707999999999999E-2</v>
      </c>
    </row>
    <row r="41" spans="2:11" x14ac:dyDescent="0.25">
      <c r="B41" s="6">
        <f t="shared" si="1"/>
        <v>29</v>
      </c>
      <c r="C41" s="22">
        <f>'Rate Input'!K42+0.0001</f>
        <v>1.4199999999999999E-2</v>
      </c>
      <c r="D41" s="14" t="str">
        <f t="shared" si="2"/>
        <v xml:space="preserve"> </v>
      </c>
      <c r="F41" s="6">
        <f t="shared" si="3"/>
        <v>29</v>
      </c>
      <c r="G41" s="22">
        <f>'Rate Input'!N42</f>
        <v>1.5709999999999998E-2</v>
      </c>
      <c r="J41" s="6">
        <f t="shared" si="4"/>
        <v>29</v>
      </c>
      <c r="K41" s="22">
        <f>G41*(K$7-(K$11*(30-J41)))</f>
        <v>1.8851999999999997E-2</v>
      </c>
    </row>
    <row r="42" spans="2:11" x14ac:dyDescent="0.25">
      <c r="B42" s="6">
        <f t="shared" si="1"/>
        <v>30</v>
      </c>
      <c r="C42" s="22">
        <f>'Rate Input'!K43+0.0001</f>
        <v>1.43E-2</v>
      </c>
      <c r="D42" s="14" t="str">
        <f t="shared" si="2"/>
        <v xml:space="preserve"> </v>
      </c>
      <c r="F42" s="6">
        <f t="shared" si="3"/>
        <v>30</v>
      </c>
      <c r="G42" s="22">
        <f>'Rate Input'!N43</f>
        <v>1.5789999999999998E-2</v>
      </c>
      <c r="J42" s="6">
        <f t="shared" si="4"/>
        <v>30</v>
      </c>
      <c r="K42" s="22">
        <f>G42*K7</f>
        <v>1.8947999999999996E-2</v>
      </c>
    </row>
    <row r="43" spans="2:11" x14ac:dyDescent="0.25">
      <c r="B43" s="6">
        <f t="shared" si="1"/>
        <v>31</v>
      </c>
      <c r="C43" s="49">
        <f t="shared" ref="C43:C72" si="5">C42</f>
        <v>1.43E-2</v>
      </c>
      <c r="D43" s="14" t="str">
        <f t="shared" si="2"/>
        <v xml:space="preserve"> </v>
      </c>
      <c r="F43" s="23">
        <v>1</v>
      </c>
      <c r="G43" s="18" t="s">
        <v>260</v>
      </c>
      <c r="J43" s="6">
        <f t="shared" ref="J43:J72" si="6">J42+1</f>
        <v>31</v>
      </c>
      <c r="K43" s="14">
        <f>K42+K$10</f>
        <v>1.9147999999999995E-2</v>
      </c>
    </row>
    <row r="44" spans="2:11" x14ac:dyDescent="0.25">
      <c r="B44" s="6">
        <f t="shared" si="1"/>
        <v>32</v>
      </c>
      <c r="C44" s="49">
        <f t="shared" si="5"/>
        <v>1.43E-2</v>
      </c>
      <c r="D44" s="14" t="str">
        <f t="shared" si="2"/>
        <v xml:space="preserve"> </v>
      </c>
      <c r="F44" s="23">
        <v>1.05</v>
      </c>
      <c r="G44" s="18" t="s">
        <v>257</v>
      </c>
      <c r="J44" s="6">
        <f t="shared" si="6"/>
        <v>32</v>
      </c>
      <c r="K44" s="14">
        <f t="shared" ref="K44:K72" si="7">K43+K$10</f>
        <v>1.9347999999999994E-2</v>
      </c>
    </row>
    <row r="45" spans="2:11" x14ac:dyDescent="0.25">
      <c r="B45" s="6">
        <f t="shared" si="1"/>
        <v>33</v>
      </c>
      <c r="C45" s="49">
        <f t="shared" si="5"/>
        <v>1.43E-2</v>
      </c>
      <c r="D45" s="14" t="str">
        <f t="shared" si="2"/>
        <v xml:space="preserve"> </v>
      </c>
      <c r="F45" s="23">
        <v>1.1000000000000001</v>
      </c>
      <c r="G45" s="18" t="s">
        <v>223</v>
      </c>
      <c r="J45" s="6">
        <f t="shared" si="6"/>
        <v>33</v>
      </c>
      <c r="K45" s="14">
        <f t="shared" si="7"/>
        <v>1.9547999999999992E-2</v>
      </c>
    </row>
    <row r="46" spans="2:11" x14ac:dyDescent="0.25">
      <c r="B46" s="6">
        <f t="shared" si="1"/>
        <v>34</v>
      </c>
      <c r="C46" s="49">
        <f t="shared" si="5"/>
        <v>1.43E-2</v>
      </c>
      <c r="D46" s="14" t="str">
        <f t="shared" si="2"/>
        <v xml:space="preserve"> </v>
      </c>
      <c r="F46" s="23">
        <v>1.1499999999999999</v>
      </c>
      <c r="G46" s="18" t="s">
        <v>224</v>
      </c>
      <c r="J46" s="6">
        <f t="shared" si="6"/>
        <v>34</v>
      </c>
      <c r="K46" s="14">
        <f t="shared" si="7"/>
        <v>1.9747999999999991E-2</v>
      </c>
    </row>
    <row r="47" spans="2:11" x14ac:dyDescent="0.25">
      <c r="B47" s="6">
        <f t="shared" si="1"/>
        <v>35</v>
      </c>
      <c r="C47" s="49">
        <f t="shared" si="5"/>
        <v>1.43E-2</v>
      </c>
      <c r="D47" s="14" t="str">
        <f t="shared" si="2"/>
        <v xml:space="preserve"> </v>
      </c>
      <c r="F47" s="23">
        <v>1.2</v>
      </c>
      <c r="G47" s="18" t="s">
        <v>225</v>
      </c>
      <c r="J47" s="6">
        <f t="shared" si="6"/>
        <v>35</v>
      </c>
      <c r="K47" s="14">
        <f t="shared" si="7"/>
        <v>1.994799999999999E-2</v>
      </c>
    </row>
    <row r="48" spans="2:11" x14ac:dyDescent="0.25">
      <c r="B48" s="6">
        <f t="shared" si="1"/>
        <v>36</v>
      </c>
      <c r="C48" s="49">
        <f t="shared" si="5"/>
        <v>1.43E-2</v>
      </c>
      <c r="D48" s="14" t="str">
        <f t="shared" si="2"/>
        <v xml:space="preserve"> </v>
      </c>
      <c r="F48" s="23">
        <v>1.25</v>
      </c>
      <c r="G48" s="18" t="s">
        <v>226</v>
      </c>
      <c r="J48" s="6">
        <f t="shared" si="6"/>
        <v>36</v>
      </c>
      <c r="K48" s="14">
        <f t="shared" si="7"/>
        <v>2.0147999999999989E-2</v>
      </c>
    </row>
    <row r="49" spans="1:11" x14ac:dyDescent="0.25">
      <c r="B49" s="6">
        <f t="shared" si="1"/>
        <v>37</v>
      </c>
      <c r="C49" s="49">
        <f t="shared" si="5"/>
        <v>1.43E-2</v>
      </c>
      <c r="D49" s="14" t="str">
        <f t="shared" si="2"/>
        <v xml:space="preserve"> </v>
      </c>
      <c r="F49" s="23">
        <v>1.3</v>
      </c>
      <c r="G49" s="18" t="s">
        <v>227</v>
      </c>
      <c r="J49" s="6">
        <f t="shared" si="6"/>
        <v>37</v>
      </c>
      <c r="K49" s="14">
        <f t="shared" si="7"/>
        <v>2.0347999999999988E-2</v>
      </c>
    </row>
    <row r="50" spans="1:11" x14ac:dyDescent="0.25">
      <c r="B50" s="6">
        <f t="shared" si="1"/>
        <v>38</v>
      </c>
      <c r="C50" s="49">
        <f t="shared" si="5"/>
        <v>1.43E-2</v>
      </c>
      <c r="D50" s="14" t="str">
        <f t="shared" si="2"/>
        <v xml:space="preserve"> </v>
      </c>
      <c r="F50" s="23">
        <v>1.35</v>
      </c>
      <c r="G50" s="18" t="s">
        <v>228</v>
      </c>
      <c r="J50" s="6">
        <f t="shared" si="6"/>
        <v>38</v>
      </c>
      <c r="K50" s="14">
        <f t="shared" si="7"/>
        <v>2.0547999999999986E-2</v>
      </c>
    </row>
    <row r="51" spans="1:11" x14ac:dyDescent="0.25">
      <c r="B51" s="6">
        <f t="shared" si="1"/>
        <v>39</v>
      </c>
      <c r="C51" s="49">
        <f t="shared" si="5"/>
        <v>1.43E-2</v>
      </c>
      <c r="D51" s="14" t="str">
        <f t="shared" si="2"/>
        <v xml:space="preserve"> </v>
      </c>
      <c r="F51" s="23">
        <v>1.4</v>
      </c>
      <c r="G51" s="18" t="s">
        <v>229</v>
      </c>
      <c r="J51" s="6">
        <f t="shared" si="6"/>
        <v>39</v>
      </c>
      <c r="K51" s="14">
        <f t="shared" si="7"/>
        <v>2.0747999999999985E-2</v>
      </c>
    </row>
    <row r="52" spans="1:11" x14ac:dyDescent="0.25">
      <c r="B52" s="6">
        <f t="shared" si="1"/>
        <v>40</v>
      </c>
      <c r="C52" s="49">
        <f t="shared" si="5"/>
        <v>1.43E-2</v>
      </c>
      <c r="D52" s="14" t="str">
        <f t="shared" si="2"/>
        <v xml:space="preserve"> </v>
      </c>
      <c r="F52" s="23">
        <v>1.45</v>
      </c>
      <c r="G52" s="18" t="s">
        <v>230</v>
      </c>
      <c r="J52" s="6">
        <f t="shared" si="6"/>
        <v>40</v>
      </c>
      <c r="K52" s="14">
        <f t="shared" si="7"/>
        <v>2.0947999999999984E-2</v>
      </c>
    </row>
    <row r="53" spans="1:11" x14ac:dyDescent="0.25">
      <c r="A53" s="6"/>
      <c r="B53" s="6">
        <f t="shared" si="1"/>
        <v>41</v>
      </c>
      <c r="C53" s="49">
        <f t="shared" si="5"/>
        <v>1.43E-2</v>
      </c>
      <c r="D53" s="14" t="str">
        <f t="shared" si="2"/>
        <v xml:space="preserve"> </v>
      </c>
      <c r="F53" s="23">
        <v>1.5</v>
      </c>
      <c r="G53" s="18" t="s">
        <v>231</v>
      </c>
      <c r="J53" s="6">
        <f t="shared" si="6"/>
        <v>41</v>
      </c>
      <c r="K53" s="14">
        <f t="shared" si="7"/>
        <v>2.1147999999999983E-2</v>
      </c>
    </row>
    <row r="54" spans="1:11" x14ac:dyDescent="0.25">
      <c r="A54" s="6"/>
      <c r="B54" s="6">
        <f t="shared" si="1"/>
        <v>42</v>
      </c>
      <c r="C54" s="49">
        <f t="shared" si="5"/>
        <v>1.43E-2</v>
      </c>
      <c r="D54" s="14" t="str">
        <f t="shared" si="2"/>
        <v xml:space="preserve"> </v>
      </c>
      <c r="J54" s="6">
        <f t="shared" si="6"/>
        <v>42</v>
      </c>
      <c r="K54" s="14">
        <f t="shared" si="7"/>
        <v>2.1347999999999982E-2</v>
      </c>
    </row>
    <row r="55" spans="1:11" x14ac:dyDescent="0.25">
      <c r="B55" s="6">
        <f t="shared" si="1"/>
        <v>43</v>
      </c>
      <c r="C55" s="49">
        <f t="shared" si="5"/>
        <v>1.43E-2</v>
      </c>
      <c r="D55" s="14" t="str">
        <f t="shared" si="2"/>
        <v xml:space="preserve"> </v>
      </c>
      <c r="J55" s="6">
        <f t="shared" si="6"/>
        <v>43</v>
      </c>
      <c r="K55" s="14">
        <f t="shared" si="7"/>
        <v>2.154799999999998E-2</v>
      </c>
    </row>
    <row r="56" spans="1:11" x14ac:dyDescent="0.25">
      <c r="B56" s="6">
        <f t="shared" si="1"/>
        <v>44</v>
      </c>
      <c r="C56" s="49">
        <f t="shared" si="5"/>
        <v>1.43E-2</v>
      </c>
      <c r="D56" s="14" t="str">
        <f t="shared" si="2"/>
        <v xml:space="preserve"> </v>
      </c>
      <c r="J56" s="6">
        <f t="shared" si="6"/>
        <v>44</v>
      </c>
      <c r="K56" s="14">
        <f t="shared" si="7"/>
        <v>2.1747999999999979E-2</v>
      </c>
    </row>
    <row r="57" spans="1:11" x14ac:dyDescent="0.25">
      <c r="B57" s="6">
        <f t="shared" si="1"/>
        <v>45</v>
      </c>
      <c r="C57" s="49">
        <f t="shared" si="5"/>
        <v>1.43E-2</v>
      </c>
      <c r="D57" s="14" t="str">
        <f t="shared" si="2"/>
        <v xml:space="preserve"> </v>
      </c>
      <c r="J57" s="6">
        <f t="shared" si="6"/>
        <v>45</v>
      </c>
      <c r="K57" s="14">
        <f t="shared" si="7"/>
        <v>2.1947999999999978E-2</v>
      </c>
    </row>
    <row r="58" spans="1:11" x14ac:dyDescent="0.25">
      <c r="B58" s="6">
        <f t="shared" si="1"/>
        <v>46</v>
      </c>
      <c r="C58" s="49">
        <f t="shared" si="5"/>
        <v>1.43E-2</v>
      </c>
      <c r="D58" s="14" t="str">
        <f t="shared" si="2"/>
        <v xml:space="preserve"> </v>
      </c>
      <c r="J58" s="6">
        <f t="shared" si="6"/>
        <v>46</v>
      </c>
      <c r="K58" s="14">
        <f t="shared" si="7"/>
        <v>2.2147999999999977E-2</v>
      </c>
    </row>
    <row r="59" spans="1:11" x14ac:dyDescent="0.25">
      <c r="B59" s="6">
        <f t="shared" si="1"/>
        <v>47</v>
      </c>
      <c r="C59" s="49">
        <f t="shared" si="5"/>
        <v>1.43E-2</v>
      </c>
      <c r="D59" s="14" t="str">
        <f t="shared" si="2"/>
        <v xml:space="preserve"> </v>
      </c>
      <c r="J59" s="6">
        <f t="shared" si="6"/>
        <v>47</v>
      </c>
      <c r="K59" s="14">
        <f t="shared" si="7"/>
        <v>2.2347999999999976E-2</v>
      </c>
    </row>
    <row r="60" spans="1:11" x14ac:dyDescent="0.25">
      <c r="B60" s="6">
        <f t="shared" si="1"/>
        <v>48</v>
      </c>
      <c r="C60" s="49">
        <f t="shared" si="5"/>
        <v>1.43E-2</v>
      </c>
      <c r="D60" s="14" t="str">
        <f t="shared" si="2"/>
        <v xml:space="preserve"> </v>
      </c>
      <c r="J60" s="6">
        <f t="shared" si="6"/>
        <v>48</v>
      </c>
      <c r="K60" s="14">
        <f t="shared" si="7"/>
        <v>2.2547999999999974E-2</v>
      </c>
    </row>
    <row r="61" spans="1:11" x14ac:dyDescent="0.25">
      <c r="B61" s="6">
        <f t="shared" si="1"/>
        <v>49</v>
      </c>
      <c r="C61" s="49">
        <f t="shared" si="5"/>
        <v>1.43E-2</v>
      </c>
      <c r="D61" s="14" t="str">
        <f t="shared" si="2"/>
        <v xml:space="preserve"> </v>
      </c>
      <c r="J61" s="6">
        <f t="shared" si="6"/>
        <v>49</v>
      </c>
      <c r="K61" s="14">
        <f t="shared" si="7"/>
        <v>2.2747999999999973E-2</v>
      </c>
    </row>
    <row r="62" spans="1:11" x14ac:dyDescent="0.25">
      <c r="B62" s="6">
        <f t="shared" si="1"/>
        <v>50</v>
      </c>
      <c r="C62" s="49">
        <f t="shared" si="5"/>
        <v>1.43E-2</v>
      </c>
      <c r="D62" s="14" t="str">
        <f t="shared" si="2"/>
        <v xml:space="preserve"> </v>
      </c>
      <c r="J62" s="6">
        <f t="shared" si="6"/>
        <v>50</v>
      </c>
      <c r="K62" s="14">
        <f t="shared" si="7"/>
        <v>2.2947999999999972E-2</v>
      </c>
    </row>
    <row r="63" spans="1:11" x14ac:dyDescent="0.25">
      <c r="B63" s="6">
        <f t="shared" si="1"/>
        <v>51</v>
      </c>
      <c r="C63" s="49">
        <f t="shared" si="5"/>
        <v>1.43E-2</v>
      </c>
      <c r="D63" s="14" t="str">
        <f t="shared" si="2"/>
        <v xml:space="preserve"> </v>
      </c>
      <c r="J63" s="6">
        <f t="shared" si="6"/>
        <v>51</v>
      </c>
      <c r="K63" s="14">
        <f t="shared" si="7"/>
        <v>2.3147999999999971E-2</v>
      </c>
    </row>
    <row r="64" spans="1:11" x14ac:dyDescent="0.25">
      <c r="B64" s="6">
        <f t="shared" si="1"/>
        <v>52</v>
      </c>
      <c r="C64" s="49">
        <f t="shared" si="5"/>
        <v>1.43E-2</v>
      </c>
      <c r="D64" s="14">
        <f t="shared" si="2"/>
        <v>1.43E-2</v>
      </c>
      <c r="J64" s="6">
        <f t="shared" si="6"/>
        <v>52</v>
      </c>
      <c r="K64" s="14">
        <f t="shared" si="7"/>
        <v>2.3347999999999969E-2</v>
      </c>
    </row>
    <row r="65" spans="2:11" x14ac:dyDescent="0.25">
      <c r="B65" s="6">
        <f t="shared" si="1"/>
        <v>53</v>
      </c>
      <c r="C65" s="49">
        <f t="shared" si="5"/>
        <v>1.43E-2</v>
      </c>
      <c r="D65" s="14" t="str">
        <f t="shared" si="2"/>
        <v xml:space="preserve"> </v>
      </c>
      <c r="J65" s="6">
        <f t="shared" si="6"/>
        <v>53</v>
      </c>
      <c r="K65" s="14">
        <f t="shared" si="7"/>
        <v>2.3547999999999968E-2</v>
      </c>
    </row>
    <row r="66" spans="2:11" x14ac:dyDescent="0.25">
      <c r="B66" s="6">
        <f t="shared" si="1"/>
        <v>54</v>
      </c>
      <c r="C66" s="49">
        <f t="shared" si="5"/>
        <v>1.43E-2</v>
      </c>
      <c r="D66" s="14" t="str">
        <f t="shared" si="2"/>
        <v xml:space="preserve"> </v>
      </c>
      <c r="J66" s="6">
        <f t="shared" si="6"/>
        <v>54</v>
      </c>
      <c r="K66" s="14">
        <f t="shared" si="7"/>
        <v>2.3747999999999967E-2</v>
      </c>
    </row>
    <row r="67" spans="2:11" x14ac:dyDescent="0.25">
      <c r="B67" s="6">
        <f t="shared" si="1"/>
        <v>55</v>
      </c>
      <c r="C67" s="49">
        <f t="shared" si="5"/>
        <v>1.43E-2</v>
      </c>
      <c r="D67" s="14" t="str">
        <f t="shared" si="2"/>
        <v xml:space="preserve"> </v>
      </c>
      <c r="J67" s="6">
        <f t="shared" si="6"/>
        <v>55</v>
      </c>
      <c r="K67" s="14">
        <f t="shared" si="7"/>
        <v>2.3947999999999966E-2</v>
      </c>
    </row>
    <row r="68" spans="2:11" x14ac:dyDescent="0.25">
      <c r="B68" s="6">
        <f t="shared" si="1"/>
        <v>56</v>
      </c>
      <c r="C68" s="49">
        <f t="shared" si="5"/>
        <v>1.43E-2</v>
      </c>
      <c r="D68" s="14" t="str">
        <f t="shared" si="2"/>
        <v xml:space="preserve"> </v>
      </c>
      <c r="J68" s="6">
        <f t="shared" si="6"/>
        <v>56</v>
      </c>
      <c r="K68" s="14">
        <f t="shared" si="7"/>
        <v>2.4147999999999965E-2</v>
      </c>
    </row>
    <row r="69" spans="2:11" x14ac:dyDescent="0.25">
      <c r="B69" s="6">
        <f t="shared" si="1"/>
        <v>57</v>
      </c>
      <c r="C69" s="49">
        <f t="shared" si="5"/>
        <v>1.43E-2</v>
      </c>
      <c r="D69" s="14" t="str">
        <f t="shared" si="2"/>
        <v xml:space="preserve"> </v>
      </c>
      <c r="J69" s="6">
        <f t="shared" si="6"/>
        <v>57</v>
      </c>
      <c r="K69" s="14">
        <f t="shared" si="7"/>
        <v>2.4347999999999963E-2</v>
      </c>
    </row>
    <row r="70" spans="2:11" x14ac:dyDescent="0.25">
      <c r="B70" s="6">
        <f t="shared" si="1"/>
        <v>58</v>
      </c>
      <c r="C70" s="49">
        <f t="shared" si="5"/>
        <v>1.43E-2</v>
      </c>
      <c r="D70" s="14" t="str">
        <f t="shared" si="2"/>
        <v xml:space="preserve"> </v>
      </c>
      <c r="J70" s="6">
        <f t="shared" si="6"/>
        <v>58</v>
      </c>
      <c r="K70" s="14">
        <f t="shared" si="7"/>
        <v>2.4547999999999962E-2</v>
      </c>
    </row>
    <row r="71" spans="2:11" x14ac:dyDescent="0.25">
      <c r="B71" s="6">
        <f t="shared" si="1"/>
        <v>59</v>
      </c>
      <c r="C71" s="49">
        <f t="shared" si="5"/>
        <v>1.43E-2</v>
      </c>
      <c r="D71" s="14" t="str">
        <f t="shared" si="2"/>
        <v xml:space="preserve"> </v>
      </c>
      <c r="J71" s="6">
        <f t="shared" si="6"/>
        <v>59</v>
      </c>
      <c r="K71" s="14">
        <f t="shared" si="7"/>
        <v>2.4747999999999961E-2</v>
      </c>
    </row>
    <row r="72" spans="2:11" x14ac:dyDescent="0.25">
      <c r="B72" s="6">
        <f t="shared" si="1"/>
        <v>60</v>
      </c>
      <c r="C72" s="49">
        <f t="shared" si="5"/>
        <v>1.43E-2</v>
      </c>
      <c r="D72" s="14" t="str">
        <f t="shared" si="2"/>
        <v xml:space="preserve"> </v>
      </c>
      <c r="J72" s="6">
        <f t="shared" si="6"/>
        <v>60</v>
      </c>
      <c r="K72" s="14">
        <f t="shared" si="7"/>
        <v>2.494799999999996E-2</v>
      </c>
    </row>
    <row r="73" spans="2:11" x14ac:dyDescent="0.25">
      <c r="B73" s="6"/>
    </row>
    <row r="74" spans="2:11" x14ac:dyDescent="0.25">
      <c r="B74" s="6"/>
    </row>
    <row r="75" spans="2:11" x14ac:dyDescent="0.25">
      <c r="B75" s="6"/>
    </row>
    <row r="76" spans="2:11" x14ac:dyDescent="0.25">
      <c r="B76" s="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8B84-BDA8-4AA9-AC27-8E4D880ACF5A}">
  <dimension ref="F3:S31"/>
  <sheetViews>
    <sheetView showGridLines="0" showRowColHeaders="0" workbookViewId="0">
      <selection activeCell="L36" sqref="L36"/>
    </sheetView>
  </sheetViews>
  <sheetFormatPr defaultRowHeight="15" x14ac:dyDescent="0.25"/>
  <cols>
    <col min="18" max="18" width="4.42578125" customWidth="1"/>
  </cols>
  <sheetData>
    <row r="3" spans="6:19" ht="18.75" x14ac:dyDescent="0.3">
      <c r="G3" s="134" t="s">
        <v>369</v>
      </c>
    </row>
    <row r="5" spans="6:19" x14ac:dyDescent="0.25">
      <c r="G5" t="s">
        <v>356</v>
      </c>
      <c r="K5" t="s">
        <v>357</v>
      </c>
      <c r="O5" t="s">
        <v>358</v>
      </c>
      <c r="S5" s="176" t="s">
        <v>359</v>
      </c>
    </row>
    <row r="6" spans="6:19" x14ac:dyDescent="0.25">
      <c r="S6" s="176"/>
    </row>
    <row r="7" spans="6:19" x14ac:dyDescent="0.25">
      <c r="F7" s="9"/>
      <c r="G7" s="137" t="s">
        <v>222</v>
      </c>
      <c r="H7" s="138">
        <v>44089</v>
      </c>
      <c r="I7" s="137"/>
      <c r="J7" s="9"/>
      <c r="K7" s="152" t="s">
        <v>222</v>
      </c>
      <c r="L7" s="153">
        <v>44089</v>
      </c>
      <c r="M7" s="152"/>
      <c r="O7" s="165" t="s">
        <v>222</v>
      </c>
      <c r="P7" s="166">
        <v>44089</v>
      </c>
      <c r="Q7" s="165"/>
      <c r="S7" s="176"/>
    </row>
    <row r="8" spans="6:19" x14ac:dyDescent="0.25">
      <c r="F8" s="9"/>
      <c r="G8" s="137"/>
      <c r="H8" s="139"/>
      <c r="I8" s="137"/>
      <c r="J8" s="9"/>
      <c r="K8" s="152"/>
      <c r="L8" s="154"/>
      <c r="M8" s="152"/>
      <c r="O8" s="165"/>
      <c r="P8" s="167"/>
      <c r="Q8" s="165"/>
      <c r="S8" s="176"/>
    </row>
    <row r="9" spans="6:19" x14ac:dyDescent="0.25">
      <c r="F9" s="9"/>
      <c r="G9" s="137" t="s">
        <v>293</v>
      </c>
      <c r="H9" s="140"/>
      <c r="I9" s="141">
        <v>5</v>
      </c>
      <c r="J9" s="9"/>
      <c r="K9" s="152" t="s">
        <v>293</v>
      </c>
      <c r="L9" s="155"/>
      <c r="M9" s="156">
        <v>5</v>
      </c>
      <c r="O9" s="165" t="s">
        <v>293</v>
      </c>
      <c r="P9" s="168"/>
      <c r="Q9" s="169">
        <f>I9-M9</f>
        <v>0</v>
      </c>
      <c r="S9" s="176"/>
    </row>
    <row r="10" spans="6:19" x14ac:dyDescent="0.25">
      <c r="F10" s="9"/>
      <c r="G10" s="137" t="s">
        <v>340</v>
      </c>
      <c r="H10" s="142"/>
      <c r="I10" s="143">
        <v>0</v>
      </c>
      <c r="J10" s="9"/>
      <c r="K10" s="152" t="s">
        <v>340</v>
      </c>
      <c r="L10" s="157"/>
      <c r="M10" s="158">
        <v>0</v>
      </c>
      <c r="O10" s="165" t="s">
        <v>340</v>
      </c>
      <c r="P10" s="170"/>
      <c r="Q10" s="169">
        <f>I10-M10</f>
        <v>0</v>
      </c>
      <c r="S10" s="176"/>
    </row>
    <row r="11" spans="6:19" x14ac:dyDescent="0.25">
      <c r="F11" s="9"/>
      <c r="G11" s="137" t="s">
        <v>237</v>
      </c>
      <c r="H11" s="139"/>
      <c r="I11" s="141">
        <v>60</v>
      </c>
      <c r="J11" s="9"/>
      <c r="K11" s="152" t="s">
        <v>237</v>
      </c>
      <c r="L11" s="154"/>
      <c r="M11" s="156">
        <v>40</v>
      </c>
      <c r="O11" s="165" t="s">
        <v>237</v>
      </c>
      <c r="P11" s="167"/>
      <c r="Q11" s="169">
        <f>I11-M11</f>
        <v>20</v>
      </c>
      <c r="S11" s="176" t="s">
        <v>360</v>
      </c>
    </row>
    <row r="12" spans="6:19" x14ac:dyDescent="0.25">
      <c r="F12" s="9"/>
      <c r="G12" s="137" t="s">
        <v>344</v>
      </c>
      <c r="H12" s="137"/>
      <c r="I12" s="144">
        <v>1</v>
      </c>
      <c r="J12" s="9"/>
      <c r="K12" s="152" t="s">
        <v>344</v>
      </c>
      <c r="L12" s="152"/>
      <c r="M12" s="159">
        <v>1</v>
      </c>
      <c r="O12" s="165" t="s">
        <v>344</v>
      </c>
      <c r="P12" s="165"/>
      <c r="Q12" s="169">
        <f>I12-M12</f>
        <v>0</v>
      </c>
      <c r="S12" s="176"/>
    </row>
    <row r="13" spans="6:19" x14ac:dyDescent="0.25">
      <c r="F13" s="9"/>
      <c r="G13" s="137"/>
      <c r="H13" s="137"/>
      <c r="I13" s="145"/>
      <c r="J13" s="9"/>
      <c r="K13" s="152"/>
      <c r="L13" s="152"/>
      <c r="M13" s="128"/>
      <c r="O13" s="165"/>
      <c r="P13" s="165"/>
      <c r="Q13" s="136"/>
      <c r="S13" s="176"/>
    </row>
    <row r="14" spans="6:19" x14ac:dyDescent="0.25">
      <c r="F14" s="9"/>
      <c r="G14" s="137"/>
      <c r="H14" s="137"/>
      <c r="I14" s="146"/>
      <c r="J14" s="9"/>
      <c r="K14" s="152"/>
      <c r="L14" s="152"/>
      <c r="M14" s="160"/>
      <c r="O14" s="165"/>
      <c r="P14" s="165"/>
      <c r="Q14" s="171"/>
      <c r="S14" s="176"/>
    </row>
    <row r="15" spans="6:19" x14ac:dyDescent="0.25">
      <c r="F15" s="9"/>
      <c r="G15" s="137"/>
      <c r="H15" s="137"/>
      <c r="I15" s="147"/>
      <c r="J15" s="9"/>
      <c r="K15" s="152"/>
      <c r="L15" s="152"/>
      <c r="M15" s="161"/>
      <c r="O15" s="165"/>
      <c r="P15" s="165"/>
      <c r="Q15" s="172"/>
      <c r="S15" s="176"/>
    </row>
    <row r="16" spans="6:19" x14ac:dyDescent="0.25">
      <c r="F16" s="9"/>
      <c r="G16" s="137"/>
      <c r="H16" s="137"/>
      <c r="I16" s="147"/>
      <c r="J16" s="9"/>
      <c r="K16" s="152"/>
      <c r="L16" s="152"/>
      <c r="M16" s="161"/>
      <c r="O16" s="165"/>
      <c r="P16" s="165"/>
      <c r="Q16" s="172"/>
      <c r="S16" s="176"/>
    </row>
    <row r="17" spans="6:19" x14ac:dyDescent="0.25">
      <c r="F17" s="9"/>
      <c r="G17" s="137"/>
      <c r="H17" s="137"/>
      <c r="I17" s="137"/>
      <c r="J17" s="9"/>
      <c r="K17" s="152"/>
      <c r="L17" s="152"/>
      <c r="M17" s="152"/>
      <c r="O17" s="165"/>
      <c r="P17" s="165"/>
      <c r="Q17" s="165"/>
      <c r="S17" s="176"/>
    </row>
    <row r="18" spans="6:19" x14ac:dyDescent="0.25">
      <c r="F18" s="9"/>
      <c r="G18" s="137" t="s">
        <v>341</v>
      </c>
      <c r="H18" s="137"/>
      <c r="I18" s="148">
        <v>2.1536427794564217E-2</v>
      </c>
      <c r="J18" s="9"/>
      <c r="K18" s="152" t="s">
        <v>341</v>
      </c>
      <c r="L18" s="152"/>
      <c r="M18" s="162">
        <v>1.8210533526062722E-2</v>
      </c>
      <c r="O18" s="165" t="s">
        <v>341</v>
      </c>
      <c r="P18" s="165"/>
      <c r="Q18" s="173">
        <f>I18-M18</f>
        <v>3.3258942685014947E-3</v>
      </c>
      <c r="S18" s="176" t="s">
        <v>361</v>
      </c>
    </row>
    <row r="19" spans="6:19" x14ac:dyDescent="0.25">
      <c r="F19" s="9"/>
      <c r="G19" s="137" t="s">
        <v>342</v>
      </c>
      <c r="H19" s="137"/>
      <c r="I19" s="148">
        <v>1.8632784258295176E-2</v>
      </c>
      <c r="J19" s="9"/>
      <c r="K19" s="152" t="s">
        <v>342</v>
      </c>
      <c r="L19" s="152"/>
      <c r="M19" s="162">
        <v>1.5446892777945864E-2</v>
      </c>
      <c r="O19" s="165" t="s">
        <v>342</v>
      </c>
      <c r="P19" s="165"/>
      <c r="Q19" s="173">
        <f>I19-M19</f>
        <v>3.1858914803493121E-3</v>
      </c>
      <c r="S19" s="176" t="s">
        <v>362</v>
      </c>
    </row>
    <row r="20" spans="6:19" x14ac:dyDescent="0.25">
      <c r="F20" s="9"/>
      <c r="G20" s="137" t="s">
        <v>343</v>
      </c>
      <c r="H20" s="137"/>
      <c r="I20" s="148">
        <v>1.43E-2</v>
      </c>
      <c r="J20" s="9"/>
      <c r="K20" s="152" t="s">
        <v>343</v>
      </c>
      <c r="L20" s="152"/>
      <c r="M20" s="162">
        <v>1.43E-2</v>
      </c>
      <c r="O20" s="165" t="s">
        <v>343</v>
      </c>
      <c r="P20" s="165"/>
      <c r="Q20" s="173">
        <f>I20-M20</f>
        <v>0</v>
      </c>
      <c r="S20" s="176" t="s">
        <v>363</v>
      </c>
    </row>
    <row r="21" spans="6:19" x14ac:dyDescent="0.25">
      <c r="F21" s="9"/>
      <c r="G21" s="149" t="s">
        <v>351</v>
      </c>
      <c r="H21" s="137"/>
      <c r="I21" s="148">
        <v>1.8947999999999996E-2</v>
      </c>
      <c r="J21" s="9"/>
      <c r="K21" s="163" t="s">
        <v>351</v>
      </c>
      <c r="L21" s="152"/>
      <c r="M21" s="162">
        <v>1.8947999999999996E-2</v>
      </c>
      <c r="O21" s="174" t="s">
        <v>351</v>
      </c>
      <c r="P21" s="165"/>
      <c r="Q21" s="173">
        <f>I21-M21</f>
        <v>0</v>
      </c>
      <c r="S21" s="176" t="s">
        <v>364</v>
      </c>
    </row>
    <row r="22" spans="6:19" x14ac:dyDescent="0.25">
      <c r="F22" s="9"/>
      <c r="G22" s="145"/>
      <c r="H22" s="145"/>
      <c r="I22" s="145"/>
      <c r="J22" s="9"/>
      <c r="K22" s="128"/>
      <c r="L22" s="128"/>
      <c r="M22" s="128"/>
      <c r="O22" s="136"/>
      <c r="P22" s="136"/>
      <c r="Q22" s="136"/>
      <c r="S22" s="176"/>
    </row>
    <row r="23" spans="6:19" x14ac:dyDescent="0.25">
      <c r="F23" s="9"/>
      <c r="G23" s="145"/>
      <c r="H23" s="145"/>
      <c r="I23" s="145"/>
      <c r="J23" s="9"/>
      <c r="K23" s="128"/>
      <c r="L23" s="128"/>
      <c r="M23" s="128"/>
      <c r="O23" s="136"/>
      <c r="P23" s="136"/>
      <c r="Q23" s="136"/>
      <c r="S23" s="176"/>
    </row>
    <row r="24" spans="6:19" x14ac:dyDescent="0.25">
      <c r="F24" s="9"/>
      <c r="G24" s="149" t="s">
        <v>346</v>
      </c>
      <c r="H24" s="137"/>
      <c r="I24" s="139">
        <v>17.803503158875131</v>
      </c>
      <c r="J24" s="9"/>
      <c r="K24" s="163" t="s">
        <v>346</v>
      </c>
      <c r="L24" s="152"/>
      <c r="M24" s="154">
        <v>8.9997945264727743</v>
      </c>
      <c r="O24" s="174" t="s">
        <v>346</v>
      </c>
      <c r="P24" s="165"/>
      <c r="Q24" s="167">
        <f>I24-M24</f>
        <v>8.8037086324023566</v>
      </c>
      <c r="S24" s="176" t="s">
        <v>368</v>
      </c>
    </row>
    <row r="25" spans="6:19" x14ac:dyDescent="0.25">
      <c r="F25" s="9"/>
      <c r="G25" s="149"/>
      <c r="H25" s="137"/>
      <c r="I25" s="139"/>
      <c r="J25" s="9"/>
      <c r="K25" s="163"/>
      <c r="L25" s="152"/>
      <c r="M25" s="154"/>
      <c r="O25" s="174"/>
      <c r="P25" s="165"/>
      <c r="Q25" s="167"/>
      <c r="S25" s="176"/>
    </row>
    <row r="26" spans="6:19" x14ac:dyDescent="0.25">
      <c r="F26" s="9"/>
      <c r="G26" s="149" t="s">
        <v>324</v>
      </c>
      <c r="H26" s="137"/>
      <c r="I26" s="148">
        <v>1.186550058119685E-2</v>
      </c>
      <c r="J26" s="9"/>
      <c r="K26" s="163" t="s">
        <v>324</v>
      </c>
      <c r="L26" s="152"/>
      <c r="M26" s="162">
        <v>8.4451454962409817E-3</v>
      </c>
      <c r="O26" s="174" t="s">
        <v>324</v>
      </c>
      <c r="P26" s="165"/>
      <c r="Q26" s="173">
        <f>I26-M26</f>
        <v>3.4203550849558687E-3</v>
      </c>
      <c r="S26" s="176" t="s">
        <v>365</v>
      </c>
    </row>
    <row r="27" spans="6:19" x14ac:dyDescent="0.25">
      <c r="F27" s="10"/>
      <c r="G27" s="149" t="s">
        <v>347</v>
      </c>
      <c r="H27" s="137"/>
      <c r="I27" s="139">
        <v>0.59827733088636814</v>
      </c>
      <c r="J27" s="10"/>
      <c r="K27" s="163" t="s">
        <v>347</v>
      </c>
      <c r="L27" s="152"/>
      <c r="M27" s="154">
        <v>0.42581761063201995</v>
      </c>
      <c r="O27" s="174" t="s">
        <v>347</v>
      </c>
      <c r="P27" s="165"/>
      <c r="Q27" s="167">
        <f>I27-M27</f>
        <v>0.17245972025434819</v>
      </c>
      <c r="S27" s="176" t="s">
        <v>366</v>
      </c>
    </row>
    <row r="28" spans="6:19" x14ac:dyDescent="0.25">
      <c r="F28" s="18"/>
      <c r="G28" s="149" t="s">
        <v>348</v>
      </c>
      <c r="H28" s="137"/>
      <c r="I28" s="150">
        <v>29.757943749094817</v>
      </c>
      <c r="J28" s="18"/>
      <c r="K28" s="163" t="s">
        <v>348</v>
      </c>
      <c r="L28" s="152"/>
      <c r="M28" s="127">
        <v>21.13532719587343</v>
      </c>
      <c r="O28" s="174" t="s">
        <v>348</v>
      </c>
      <c r="P28" s="165"/>
      <c r="Q28" s="175">
        <f>I28-M28</f>
        <v>8.6226165532213876</v>
      </c>
      <c r="S28" s="176" t="s">
        <v>367</v>
      </c>
    </row>
    <row r="29" spans="6:19" x14ac:dyDescent="0.25">
      <c r="F29" s="18"/>
      <c r="G29" s="149"/>
      <c r="H29" s="137"/>
      <c r="I29" s="137"/>
      <c r="J29" s="18"/>
      <c r="K29" s="163"/>
      <c r="L29" s="152"/>
      <c r="M29" s="152"/>
      <c r="O29" s="174"/>
      <c r="P29" s="165"/>
      <c r="Q29" s="165"/>
      <c r="S29" s="176"/>
    </row>
    <row r="30" spans="6:19" x14ac:dyDescent="0.25">
      <c r="F30" s="18"/>
      <c r="G30" s="149" t="s">
        <v>349</v>
      </c>
      <c r="H30" s="137"/>
      <c r="I30" s="151">
        <v>4.0455863972021042</v>
      </c>
      <c r="J30" s="18"/>
      <c r="K30" s="163" t="s">
        <v>349</v>
      </c>
      <c r="L30" s="152"/>
      <c r="M30" s="164">
        <v>3.4873952318731058</v>
      </c>
      <c r="O30" s="174" t="s">
        <v>349</v>
      </c>
      <c r="P30" s="165"/>
      <c r="Q30" s="175">
        <f>I30-M30</f>
        <v>0.55819116532899837</v>
      </c>
      <c r="S30" s="176" t="s">
        <v>370</v>
      </c>
    </row>
    <row r="31" spans="6:19" x14ac:dyDescent="0.25">
      <c r="F31" s="18"/>
      <c r="G31" s="149" t="s">
        <v>350</v>
      </c>
      <c r="H31" s="137"/>
      <c r="I31" s="151">
        <v>13.968556117326482</v>
      </c>
      <c r="J31" s="18"/>
      <c r="K31" s="163" t="s">
        <v>350</v>
      </c>
      <c r="L31" s="152"/>
      <c r="M31" s="164">
        <v>8.7202786718179226</v>
      </c>
      <c r="O31" s="174" t="s">
        <v>350</v>
      </c>
      <c r="P31" s="165"/>
      <c r="Q31" s="175">
        <f>I31-M31</f>
        <v>5.2482774455085597</v>
      </c>
      <c r="S31" s="176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Compare</vt:lpstr>
      <vt:lpstr>Comp Bond</vt:lpstr>
      <vt:lpstr>WBond</vt:lpstr>
      <vt:lpstr>WLoan</vt:lpstr>
      <vt:lpstr>Amort Alloc</vt:lpstr>
      <vt:lpstr>Rate Input</vt:lpstr>
      <vt:lpstr>Rates Extrap</vt:lpstr>
      <vt:lpstr>Cases 55 vs 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Ryan</dc:creator>
  <cp:lastModifiedBy>John Ryan</cp:lastModifiedBy>
  <dcterms:created xsi:type="dcterms:W3CDTF">2019-08-25T02:30:22Z</dcterms:created>
  <dcterms:modified xsi:type="dcterms:W3CDTF">2020-09-16T19:20:45Z</dcterms:modified>
</cp:coreProperties>
</file>