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ohn Ryan\Documents\"/>
    </mc:Choice>
  </mc:AlternateContent>
  <xr:revisionPtr revIDLastSave="0" documentId="8_{2F53B4AF-A1FD-4DA7-80AA-4A96FE00C3E7}" xr6:coauthVersionLast="43" xr6:coauthVersionMax="43" xr10:uidLastSave="{00000000-0000-0000-0000-000000000000}"/>
  <bookViews>
    <workbookView xWindow="-120" yWindow="-120" windowWidth="29040" windowHeight="15840" tabRatio="621" xr2:uid="{652FB6E8-A133-48B9-9DD9-DAB1BF8BADC8}"/>
  </bookViews>
  <sheets>
    <sheet name="Dashboard" sheetId="3" r:id="rId1"/>
    <sheet name="Project" sheetId="1" r:id="rId2"/>
    <sheet name="MuniC" sheetId="5" r:id="rId3"/>
    <sheet name="ImpactC" sheetId="6" r:id="rId4"/>
    <sheet name="MuniW" sheetId="7" r:id="rId5"/>
    <sheet name="ImpactW" sheetId="8" r:id="rId6"/>
    <sheet name="WIFIA" sheetId="9" r:id="rId7"/>
    <sheet name="Analysis" sheetId="10" r:id="rId8"/>
    <sheet name="Rates" sheetId="4" r:id="rId9"/>
    <sheet name="SLGs" sheetId="2" r:id="rId10"/>
    <sheet name="Special Tax" sheetId="11" r:id="rId11"/>
    <sheet name="Accel" sheetId="12" r:id="rId12"/>
    <sheet name="PFS" sheetId="13" r:id="rId13"/>
    <sheet name="Com Impact" sheetId="14" r:id="rId14"/>
  </sheets>
  <definedNames>
    <definedName name="_xlnm.Print_Area" localSheetId="13">'Com Impact'!$A$1:$AI$194</definedName>
  </definedNames>
  <calcPr calcId="191029" iterateDelta="1E-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W34" i="14" l="1"/>
  <c r="AW40" i="14" s="1"/>
  <c r="AV34" i="14"/>
  <c r="AV40" i="14" s="1"/>
  <c r="AU34" i="14"/>
  <c r="AU40" i="14" s="1"/>
  <c r="AT34" i="14"/>
  <c r="AT40" i="14" s="1"/>
  <c r="AS34" i="14"/>
  <c r="AS40" i="14" s="1"/>
  <c r="AR34" i="14"/>
  <c r="AR40" i="14" s="1"/>
  <c r="AQ34" i="14"/>
  <c r="AQ40" i="14" s="1"/>
  <c r="AP34" i="14"/>
  <c r="AP40" i="14" s="1"/>
  <c r="AO34" i="14"/>
  <c r="AO40" i="14" s="1"/>
  <c r="AN34" i="14"/>
  <c r="AN40" i="14" s="1"/>
  <c r="AM34" i="14"/>
  <c r="AM40" i="14" s="1"/>
  <c r="AL34" i="14"/>
  <c r="AL40" i="14" s="1"/>
  <c r="AK34" i="14"/>
  <c r="AK40" i="14" s="1"/>
  <c r="AJ34" i="14"/>
  <c r="AJ40" i="14" s="1"/>
  <c r="AI34" i="14"/>
  <c r="AI40" i="14" s="1"/>
  <c r="AH34" i="14"/>
  <c r="AH40" i="14" s="1"/>
  <c r="AG34" i="14"/>
  <c r="AG40" i="14" s="1"/>
  <c r="AF34" i="14"/>
  <c r="AF40" i="14" s="1"/>
  <c r="AE34" i="14"/>
  <c r="AE40" i="14" s="1"/>
  <c r="AD34" i="14"/>
  <c r="AD40" i="14" s="1"/>
  <c r="J33" i="14"/>
  <c r="I5" i="14"/>
  <c r="J3" i="14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U3" i="14" s="1"/>
  <c r="V3" i="14" s="1"/>
  <c r="W3" i="14" s="1"/>
  <c r="X3" i="14" s="1"/>
  <c r="Y3" i="14" s="1"/>
  <c r="Z3" i="14" s="1"/>
  <c r="AA3" i="14" s="1"/>
  <c r="AB3" i="14" s="1"/>
  <c r="AC3" i="14" s="1"/>
  <c r="AD3" i="14" s="1"/>
  <c r="AE3" i="14" s="1"/>
  <c r="AF3" i="14" s="1"/>
  <c r="AG3" i="14" s="1"/>
  <c r="AH3" i="14" s="1"/>
  <c r="AI3" i="14" s="1"/>
  <c r="AJ3" i="14" s="1"/>
  <c r="AK3" i="14" s="1"/>
  <c r="AL3" i="14" s="1"/>
  <c r="AM3" i="14" s="1"/>
  <c r="AN3" i="14" s="1"/>
  <c r="AO3" i="14" s="1"/>
  <c r="AP3" i="14" s="1"/>
  <c r="AQ3" i="14" s="1"/>
  <c r="AR3" i="14" s="1"/>
  <c r="AS3" i="14" s="1"/>
  <c r="AT3" i="14" s="1"/>
  <c r="AU3" i="14" s="1"/>
  <c r="AV3" i="14" s="1"/>
  <c r="AW3" i="14" s="1"/>
  <c r="AW30" i="14" s="1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J3" i="13"/>
  <c r="K3" i="13" s="1"/>
  <c r="L3" i="13" s="1"/>
  <c r="M3" i="13" s="1"/>
  <c r="N3" i="13" s="1"/>
  <c r="O3" i="13" s="1"/>
  <c r="P3" i="13" s="1"/>
  <c r="Q3" i="13" s="1"/>
  <c r="R3" i="13" s="1"/>
  <c r="S3" i="13" s="1"/>
  <c r="T3" i="13" s="1"/>
  <c r="U3" i="13" s="1"/>
  <c r="V3" i="13" s="1"/>
  <c r="W3" i="13" s="1"/>
  <c r="X3" i="13" s="1"/>
  <c r="Y3" i="13" s="1"/>
  <c r="Z3" i="13" s="1"/>
  <c r="AA3" i="13" s="1"/>
  <c r="AB3" i="13" s="1"/>
  <c r="AC3" i="13" s="1"/>
  <c r="AD3" i="13" s="1"/>
  <c r="AE3" i="13" s="1"/>
  <c r="AF3" i="13" s="1"/>
  <c r="AG3" i="13" s="1"/>
  <c r="AH3" i="13" s="1"/>
  <c r="AI3" i="13" s="1"/>
  <c r="AJ3" i="13" s="1"/>
  <c r="AK3" i="13" s="1"/>
  <c r="AL3" i="13" s="1"/>
  <c r="AM3" i="13" s="1"/>
  <c r="AN3" i="13" s="1"/>
  <c r="AO3" i="13" s="1"/>
  <c r="AP3" i="13" s="1"/>
  <c r="AQ3" i="13" s="1"/>
  <c r="AR3" i="13" s="1"/>
  <c r="AS3" i="13" s="1"/>
  <c r="AT3" i="13" s="1"/>
  <c r="AU3" i="13" s="1"/>
  <c r="AV3" i="13" s="1"/>
  <c r="AW3" i="13" s="1"/>
  <c r="AD3" i="12"/>
  <c r="AE3" i="12" s="1"/>
  <c r="AF3" i="12" s="1"/>
  <c r="AG3" i="12" s="1"/>
  <c r="AH3" i="12" s="1"/>
  <c r="AI3" i="12" s="1"/>
  <c r="AJ3" i="12" s="1"/>
  <c r="AK3" i="12" s="1"/>
  <c r="AL3" i="12" s="1"/>
  <c r="AM3" i="12" s="1"/>
  <c r="AN3" i="12" s="1"/>
  <c r="AO3" i="12" s="1"/>
  <c r="AP3" i="12" s="1"/>
  <c r="AQ3" i="12" s="1"/>
  <c r="AR3" i="12" s="1"/>
  <c r="AS3" i="12" s="1"/>
  <c r="AT3" i="12" s="1"/>
  <c r="AU3" i="12" s="1"/>
  <c r="AV3" i="12" s="1"/>
  <c r="AW3" i="12" s="1"/>
  <c r="AC5" i="12"/>
  <c r="AC6" i="12" s="1"/>
  <c r="AC10" i="12" s="1"/>
  <c r="AC17" i="12" s="1"/>
  <c r="AB5" i="12"/>
  <c r="AB6" i="12" s="1"/>
  <c r="AA5" i="12"/>
  <c r="AA6" i="12" s="1"/>
  <c r="Z5" i="12"/>
  <c r="Z6" i="12" s="1"/>
  <c r="Y5" i="12"/>
  <c r="Y6" i="12" s="1"/>
  <c r="X5" i="12"/>
  <c r="X6" i="12" s="1"/>
  <c r="W5" i="12"/>
  <c r="W6" i="12" s="1"/>
  <c r="Z13" i="12" s="1"/>
  <c r="V5" i="12"/>
  <c r="V6" i="12" s="1"/>
  <c r="Z14" i="12" s="1"/>
  <c r="U5" i="12"/>
  <c r="U6" i="12" s="1"/>
  <c r="U10" i="12" s="1"/>
  <c r="U17" i="12" s="1"/>
  <c r="T5" i="12"/>
  <c r="T6" i="12" s="1"/>
  <c r="S5" i="12"/>
  <c r="S6" i="12" s="1"/>
  <c r="R5" i="12"/>
  <c r="R6" i="12" s="1"/>
  <c r="V14" i="12" s="1"/>
  <c r="Q5" i="12"/>
  <c r="Q6" i="12" s="1"/>
  <c r="P5" i="12"/>
  <c r="P6" i="12" s="1"/>
  <c r="O5" i="12"/>
  <c r="O6" i="12" s="1"/>
  <c r="R13" i="12" s="1"/>
  <c r="N5" i="12"/>
  <c r="N6" i="12" s="1"/>
  <c r="P12" i="12" s="1"/>
  <c r="M5" i="12"/>
  <c r="M6" i="12" s="1"/>
  <c r="O12" i="12" s="1"/>
  <c r="L5" i="12"/>
  <c r="L6" i="12" s="1"/>
  <c r="K5" i="12"/>
  <c r="K6" i="12" s="1"/>
  <c r="J5" i="12"/>
  <c r="J6" i="12" s="1"/>
  <c r="L12" i="12" s="1"/>
  <c r="J3" i="12"/>
  <c r="K3" i="12" s="1"/>
  <c r="L3" i="12" s="1"/>
  <c r="M3" i="12" s="1"/>
  <c r="N3" i="12" s="1"/>
  <c r="O3" i="12" s="1"/>
  <c r="P3" i="12" s="1"/>
  <c r="Q3" i="12" s="1"/>
  <c r="R3" i="12" s="1"/>
  <c r="S3" i="12" s="1"/>
  <c r="T3" i="12" s="1"/>
  <c r="U3" i="12" s="1"/>
  <c r="V3" i="12" s="1"/>
  <c r="W3" i="12" s="1"/>
  <c r="X3" i="12" s="1"/>
  <c r="Y3" i="12" s="1"/>
  <c r="Z3" i="12" s="1"/>
  <c r="AA3" i="12" s="1"/>
  <c r="AB3" i="12" s="1"/>
  <c r="AC3" i="12" s="1"/>
  <c r="F15" i="9"/>
  <c r="F35" i="3"/>
  <c r="F21" i="3"/>
  <c r="R30" i="14" l="1"/>
  <c r="AH30" i="14"/>
  <c r="AP30" i="14"/>
  <c r="L38" i="14"/>
  <c r="T38" i="14"/>
  <c r="AB38" i="14"/>
  <c r="AK38" i="14"/>
  <c r="AS38" i="14"/>
  <c r="M30" i="14"/>
  <c r="AC30" i="14"/>
  <c r="AS30" i="14"/>
  <c r="M38" i="14"/>
  <c r="U38" i="14"/>
  <c r="AD38" i="14"/>
  <c r="AL38" i="14"/>
  <c r="AT38" i="14"/>
  <c r="N30" i="14"/>
  <c r="V30" i="14"/>
  <c r="AD30" i="14"/>
  <c r="AL30" i="14"/>
  <c r="AT30" i="14"/>
  <c r="J38" i="14"/>
  <c r="N38" i="14"/>
  <c r="R38" i="14"/>
  <c r="V38" i="14"/>
  <c r="Z38" i="14"/>
  <c r="AE38" i="14"/>
  <c r="AI38" i="14"/>
  <c r="AM38" i="14"/>
  <c r="AQ38" i="14"/>
  <c r="AU38" i="14"/>
  <c r="J30" i="14"/>
  <c r="Z30" i="14"/>
  <c r="P38" i="14"/>
  <c r="X38" i="14"/>
  <c r="AG38" i="14"/>
  <c r="AO38" i="14"/>
  <c r="U30" i="14"/>
  <c r="AK30" i="14"/>
  <c r="Q38" i="14"/>
  <c r="Y38" i="14"/>
  <c r="AH38" i="14"/>
  <c r="AP38" i="14"/>
  <c r="Q30" i="14"/>
  <c r="Y30" i="14"/>
  <c r="AG30" i="14"/>
  <c r="AO30" i="14"/>
  <c r="K38" i="14"/>
  <c r="O38" i="14"/>
  <c r="S38" i="14"/>
  <c r="W38" i="14"/>
  <c r="AA38" i="14"/>
  <c r="AF38" i="14"/>
  <c r="AJ38" i="14"/>
  <c r="AN38" i="14"/>
  <c r="AR38" i="14"/>
  <c r="AV38" i="14"/>
  <c r="K30" i="14"/>
  <c r="O30" i="14"/>
  <c r="S30" i="14"/>
  <c r="W30" i="14"/>
  <c r="AA30" i="14"/>
  <c r="AE30" i="14"/>
  <c r="AI30" i="14"/>
  <c r="AM30" i="14"/>
  <c r="AQ30" i="14"/>
  <c r="AU30" i="14"/>
  <c r="L30" i="14"/>
  <c r="P30" i="14"/>
  <c r="T30" i="14"/>
  <c r="X30" i="14"/>
  <c r="AB30" i="14"/>
  <c r="AF30" i="14"/>
  <c r="AJ30" i="14"/>
  <c r="AN30" i="14"/>
  <c r="AR30" i="14"/>
  <c r="AV30" i="14"/>
  <c r="T12" i="12"/>
  <c r="R14" i="12"/>
  <c r="N12" i="12"/>
  <c r="P14" i="12"/>
  <c r="O13" i="12"/>
  <c r="M11" i="12"/>
  <c r="L10" i="12"/>
  <c r="L19" i="12" s="1"/>
  <c r="V12" i="12"/>
  <c r="X14" i="12"/>
  <c r="W13" i="12"/>
  <c r="U11" i="12"/>
  <c r="U18" i="12" s="1"/>
  <c r="U9" i="14" s="1"/>
  <c r="T10" i="12"/>
  <c r="T17" i="12" s="1"/>
  <c r="U14" i="12"/>
  <c r="U21" i="12" s="1"/>
  <c r="T13" i="12"/>
  <c r="S12" i="12"/>
  <c r="Q10" i="12"/>
  <c r="Q17" i="12" s="1"/>
  <c r="R11" i="12"/>
  <c r="AC14" i="12"/>
  <c r="AC21" i="12" s="1"/>
  <c r="AB13" i="12"/>
  <c r="AA12" i="12"/>
  <c r="Z11" i="12"/>
  <c r="Y10" i="12"/>
  <c r="Y17" i="12" s="1"/>
  <c r="Z12" i="12"/>
  <c r="AB14" i="12"/>
  <c r="AA13" i="12"/>
  <c r="X10" i="12"/>
  <c r="X17" i="12" s="1"/>
  <c r="Y11" i="12"/>
  <c r="R12" i="12"/>
  <c r="T14" i="12"/>
  <c r="S13" i="12"/>
  <c r="P10" i="12"/>
  <c r="P17" i="12" s="1"/>
  <c r="Q11" i="12"/>
  <c r="AC11" i="12"/>
  <c r="AC18" i="12" s="1"/>
  <c r="AB10" i="12"/>
  <c r="AB17" i="12" s="1"/>
  <c r="T11" i="12"/>
  <c r="S10" i="12"/>
  <c r="S17" i="12" s="1"/>
  <c r="U12" i="12"/>
  <c r="U19" i="12" s="1"/>
  <c r="W14" i="12"/>
  <c r="AB11" i="12"/>
  <c r="AA10" i="12"/>
  <c r="AA17" i="12" s="1"/>
  <c r="AC12" i="12"/>
  <c r="AC19" i="12" s="1"/>
  <c r="W12" i="12"/>
  <c r="V13" i="12"/>
  <c r="Q14" i="12"/>
  <c r="P13" i="12"/>
  <c r="M10" i="12"/>
  <c r="L11" i="12"/>
  <c r="L18" i="12" s="1"/>
  <c r="K10" i="12"/>
  <c r="M12" i="12"/>
  <c r="O14" i="12"/>
  <c r="P11" i="12"/>
  <c r="O10" i="12"/>
  <c r="O17" i="12" s="1"/>
  <c r="Q12" i="12"/>
  <c r="S14" i="12"/>
  <c r="X11" i="12"/>
  <c r="W10" i="12"/>
  <c r="W17" i="12" s="1"/>
  <c r="Y12" i="12"/>
  <c r="AA14" i="12"/>
  <c r="Y14" i="12"/>
  <c r="X13" i="12"/>
  <c r="N11" i="12"/>
  <c r="V11" i="12"/>
  <c r="M13" i="12"/>
  <c r="K11" i="12"/>
  <c r="J10" i="12"/>
  <c r="Q13" i="12"/>
  <c r="O11" i="12"/>
  <c r="N10" i="12"/>
  <c r="N17" i="12" s="1"/>
  <c r="U13" i="12"/>
  <c r="U20" i="12" s="1"/>
  <c r="S11" i="12"/>
  <c r="R10" i="12"/>
  <c r="R17" i="12" s="1"/>
  <c r="Y13" i="12"/>
  <c r="W11" i="12"/>
  <c r="V10" i="12"/>
  <c r="V17" i="12" s="1"/>
  <c r="X12" i="12"/>
  <c r="AC13" i="12"/>
  <c r="AC20" i="12" s="1"/>
  <c r="AA11" i="12"/>
  <c r="Z10" i="12"/>
  <c r="Z17" i="12" s="1"/>
  <c r="AB12" i="12"/>
  <c r="AB19" i="12" s="1"/>
  <c r="N13" i="12"/>
  <c r="N20" i="12" s="1"/>
  <c r="N14" i="12"/>
  <c r="AB8" i="1"/>
  <c r="AB7" i="1"/>
  <c r="AB6" i="1"/>
  <c r="Z7" i="1"/>
  <c r="Z6" i="1"/>
  <c r="Z9" i="1"/>
  <c r="Z8" i="1"/>
  <c r="X7" i="1"/>
  <c r="T8" i="1"/>
  <c r="T9" i="1"/>
  <c r="T7" i="1"/>
  <c r="K10" i="1"/>
  <c r="K9" i="1"/>
  <c r="K8" i="1"/>
  <c r="K7" i="1"/>
  <c r="F10" i="1"/>
  <c r="G8" i="1"/>
  <c r="G7" i="1"/>
  <c r="F6" i="1"/>
  <c r="E8" i="3"/>
  <c r="N8" i="3" s="1"/>
  <c r="R8" i="3" s="1"/>
  <c r="E7" i="3"/>
  <c r="N7" i="3" s="1"/>
  <c r="F9" i="3"/>
  <c r="E9" i="3" s="1"/>
  <c r="V8" i="3"/>
  <c r="J6" i="3"/>
  <c r="AC9" i="14" l="1"/>
  <c r="AB21" i="12"/>
  <c r="AA21" i="12"/>
  <c r="S21" i="12"/>
  <c r="AA18" i="12"/>
  <c r="AA9" i="14" s="1"/>
  <c r="T19" i="12"/>
  <c r="V21" i="12"/>
  <c r="O19" i="12"/>
  <c r="O18" i="12"/>
  <c r="Q21" i="12"/>
  <c r="Q9" i="14" s="1"/>
  <c r="Q20" i="12"/>
  <c r="V18" i="12"/>
  <c r="O21" i="12"/>
  <c r="V20" i="12"/>
  <c r="T21" i="12"/>
  <c r="T20" i="12"/>
  <c r="W20" i="12"/>
  <c r="N21" i="12"/>
  <c r="W18" i="12"/>
  <c r="Q19" i="12"/>
  <c r="AB18" i="12"/>
  <c r="T18" i="12"/>
  <c r="T9" i="14" s="1"/>
  <c r="J17" i="12"/>
  <c r="J21" i="12"/>
  <c r="J20" i="12"/>
  <c r="J19" i="12"/>
  <c r="J18" i="12"/>
  <c r="M21" i="12"/>
  <c r="M17" i="12"/>
  <c r="M18" i="12"/>
  <c r="Y20" i="12"/>
  <c r="K18" i="12"/>
  <c r="N18" i="12"/>
  <c r="Y19" i="12"/>
  <c r="M19" i="12"/>
  <c r="W19" i="12"/>
  <c r="S20" i="12"/>
  <c r="Z21" i="12"/>
  <c r="AA20" i="12"/>
  <c r="Z18" i="12"/>
  <c r="R18" i="12"/>
  <c r="X21" i="12"/>
  <c r="O20" i="12"/>
  <c r="X19" i="12"/>
  <c r="M20" i="12"/>
  <c r="K21" i="12"/>
  <c r="K17" i="12"/>
  <c r="K20" i="12"/>
  <c r="K19" i="12"/>
  <c r="P20" i="12"/>
  <c r="W21" i="12"/>
  <c r="Z20" i="12"/>
  <c r="P19" i="12"/>
  <c r="AA19" i="12"/>
  <c r="V19" i="12"/>
  <c r="P21" i="12"/>
  <c r="X20" i="12"/>
  <c r="S18" i="12"/>
  <c r="S9" i="14" s="1"/>
  <c r="R21" i="12"/>
  <c r="Y21" i="12"/>
  <c r="X18" i="12"/>
  <c r="P18" i="12"/>
  <c r="P9" i="14" s="1"/>
  <c r="R20" i="12"/>
  <c r="Q18" i="12"/>
  <c r="R19" i="12"/>
  <c r="Y18" i="12"/>
  <c r="Y9" i="14" s="1"/>
  <c r="Z19" i="12"/>
  <c r="AB20" i="12"/>
  <c r="S19" i="12"/>
  <c r="L21" i="12"/>
  <c r="L20" i="12"/>
  <c r="L17" i="12"/>
  <c r="N19" i="12"/>
  <c r="N9" i="3"/>
  <c r="R9" i="3" s="1"/>
  <c r="R7" i="3"/>
  <c r="E24" i="11"/>
  <c r="C10" i="11"/>
  <c r="C9" i="11"/>
  <c r="C8" i="11"/>
  <c r="C7" i="11"/>
  <c r="J16" i="11"/>
  <c r="K16" i="11" s="1"/>
  <c r="L16" i="11" s="1"/>
  <c r="M16" i="11" s="1"/>
  <c r="N16" i="11" s="1"/>
  <c r="O16" i="11" s="1"/>
  <c r="P16" i="11" s="1"/>
  <c r="Q16" i="11" s="1"/>
  <c r="R16" i="11" s="1"/>
  <c r="S16" i="11" s="1"/>
  <c r="T16" i="11" s="1"/>
  <c r="U16" i="11" s="1"/>
  <c r="V16" i="11" s="1"/>
  <c r="W16" i="11" s="1"/>
  <c r="X16" i="11" s="1"/>
  <c r="Y16" i="11" s="1"/>
  <c r="Z16" i="11" s="1"/>
  <c r="AA16" i="11" s="1"/>
  <c r="AB16" i="11" s="1"/>
  <c r="AC16" i="11" s="1"/>
  <c r="AD16" i="11" s="1"/>
  <c r="AE16" i="11" s="1"/>
  <c r="AF16" i="11" s="1"/>
  <c r="AG16" i="11" s="1"/>
  <c r="AH16" i="11" s="1"/>
  <c r="AI16" i="11" s="1"/>
  <c r="AJ16" i="11" s="1"/>
  <c r="AK16" i="11" s="1"/>
  <c r="AL16" i="11" s="1"/>
  <c r="AM16" i="11" s="1"/>
  <c r="AN16" i="11" s="1"/>
  <c r="AO16" i="11" s="1"/>
  <c r="AP16" i="11" s="1"/>
  <c r="AQ16" i="11" s="1"/>
  <c r="AR16" i="11" s="1"/>
  <c r="AS16" i="11" s="1"/>
  <c r="AT16" i="11" s="1"/>
  <c r="AU16" i="11" s="1"/>
  <c r="AV16" i="11" s="1"/>
  <c r="AW16" i="11" s="1"/>
  <c r="N6" i="3" l="1"/>
  <c r="X9" i="14"/>
  <c r="R9" i="14"/>
  <c r="N9" i="14"/>
  <c r="AB9" i="14"/>
  <c r="O9" i="14"/>
  <c r="Z9" i="14"/>
  <c r="V9" i="14"/>
  <c r="W9" i="14"/>
  <c r="L9" i="14"/>
  <c r="K9" i="14"/>
  <c r="J9" i="14"/>
  <c r="M9" i="14"/>
  <c r="R6" i="3"/>
  <c r="V9" i="3" s="1"/>
  <c r="J13" i="10"/>
  <c r="K13" i="10" s="1"/>
  <c r="L13" i="10" s="1"/>
  <c r="M13" i="10" s="1"/>
  <c r="N13" i="10" s="1"/>
  <c r="O13" i="10" s="1"/>
  <c r="P13" i="10" s="1"/>
  <c r="Q13" i="10" s="1"/>
  <c r="R13" i="10" s="1"/>
  <c r="S13" i="10" s="1"/>
  <c r="T13" i="10" s="1"/>
  <c r="U13" i="10" s="1"/>
  <c r="V13" i="10" s="1"/>
  <c r="W13" i="10" s="1"/>
  <c r="X13" i="10" s="1"/>
  <c r="Y13" i="10" s="1"/>
  <c r="Z13" i="10" s="1"/>
  <c r="AA13" i="10" s="1"/>
  <c r="AB13" i="10" s="1"/>
  <c r="AC13" i="10" s="1"/>
  <c r="AD13" i="10" s="1"/>
  <c r="AE13" i="10" s="1"/>
  <c r="AF13" i="10" s="1"/>
  <c r="AG13" i="10" s="1"/>
  <c r="AH13" i="10" s="1"/>
  <c r="AI13" i="10" s="1"/>
  <c r="AJ13" i="10" s="1"/>
  <c r="AK13" i="10" s="1"/>
  <c r="AL13" i="10" s="1"/>
  <c r="AM13" i="10" s="1"/>
  <c r="AN13" i="10" s="1"/>
  <c r="AO13" i="10" s="1"/>
  <c r="AP13" i="10" s="1"/>
  <c r="AQ13" i="10" s="1"/>
  <c r="AR13" i="10" s="1"/>
  <c r="AS13" i="10" s="1"/>
  <c r="AT13" i="10" s="1"/>
  <c r="AU13" i="10" s="1"/>
  <c r="AV13" i="10" s="1"/>
  <c r="AW13" i="10" s="1"/>
  <c r="D9" i="8"/>
  <c r="D9" i="9"/>
  <c r="AW8" i="9"/>
  <c r="AV8" i="9"/>
  <c r="AU8" i="9"/>
  <c r="AT8" i="9"/>
  <c r="AS8" i="9"/>
  <c r="AR8" i="9"/>
  <c r="AQ8" i="9"/>
  <c r="AP8" i="9"/>
  <c r="AO8" i="9"/>
  <c r="AN8" i="9"/>
  <c r="AM8" i="9"/>
  <c r="AL8" i="9"/>
  <c r="AK8" i="9"/>
  <c r="AJ8" i="9"/>
  <c r="AI8" i="9"/>
  <c r="AH8" i="9"/>
  <c r="AG8" i="9"/>
  <c r="AF8" i="9"/>
  <c r="AE8" i="9"/>
  <c r="AD8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J14" i="9"/>
  <c r="J12" i="9"/>
  <c r="K12" i="9" s="1"/>
  <c r="Q3" i="9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AD3" i="9" s="1"/>
  <c r="AE3" i="9" s="1"/>
  <c r="AF3" i="9" s="1"/>
  <c r="AG3" i="9" s="1"/>
  <c r="AH3" i="9" s="1"/>
  <c r="AI3" i="9" s="1"/>
  <c r="AJ3" i="9" s="1"/>
  <c r="AK3" i="9" s="1"/>
  <c r="AL3" i="9" s="1"/>
  <c r="AM3" i="9" s="1"/>
  <c r="AN3" i="9" s="1"/>
  <c r="AO3" i="9" s="1"/>
  <c r="AP3" i="9" s="1"/>
  <c r="AQ3" i="9" s="1"/>
  <c r="AR3" i="9" s="1"/>
  <c r="AS3" i="9" s="1"/>
  <c r="AT3" i="9" s="1"/>
  <c r="AU3" i="9" s="1"/>
  <c r="AV3" i="9" s="1"/>
  <c r="AW3" i="9" s="1"/>
  <c r="K3" i="9"/>
  <c r="L3" i="9" s="1"/>
  <c r="M3" i="9" s="1"/>
  <c r="N3" i="9" s="1"/>
  <c r="O3" i="9" s="1"/>
  <c r="P3" i="9" s="1"/>
  <c r="J3" i="9"/>
  <c r="K19" i="9" l="1"/>
  <c r="L12" i="9"/>
  <c r="J19" i="9"/>
  <c r="F15" i="8"/>
  <c r="AW8" i="8"/>
  <c r="AV8" i="8"/>
  <c r="AU8" i="8"/>
  <c r="AT8" i="8"/>
  <c r="AS8" i="8"/>
  <c r="AR8" i="8"/>
  <c r="AQ8" i="8"/>
  <c r="AP8" i="8"/>
  <c r="AO8" i="8"/>
  <c r="AN8" i="8"/>
  <c r="AM8" i="8"/>
  <c r="AL8" i="8"/>
  <c r="AK8" i="8"/>
  <c r="AJ8" i="8"/>
  <c r="AI8" i="8"/>
  <c r="AH8" i="8"/>
  <c r="AG8" i="8"/>
  <c r="AF8" i="8"/>
  <c r="AE8" i="8"/>
  <c r="AD8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J14" i="8"/>
  <c r="J12" i="8"/>
  <c r="K12" i="8" s="1"/>
  <c r="K19" i="8" s="1"/>
  <c r="K3" i="8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AD3" i="8" s="1"/>
  <c r="AE3" i="8" s="1"/>
  <c r="AF3" i="8" s="1"/>
  <c r="AG3" i="8" s="1"/>
  <c r="AH3" i="8" s="1"/>
  <c r="AI3" i="8" s="1"/>
  <c r="AJ3" i="8" s="1"/>
  <c r="AK3" i="8" s="1"/>
  <c r="AL3" i="8" s="1"/>
  <c r="AM3" i="8" s="1"/>
  <c r="AN3" i="8" s="1"/>
  <c r="AO3" i="8" s="1"/>
  <c r="AP3" i="8" s="1"/>
  <c r="AQ3" i="8" s="1"/>
  <c r="AR3" i="8" s="1"/>
  <c r="AS3" i="8" s="1"/>
  <c r="AT3" i="8" s="1"/>
  <c r="AU3" i="8" s="1"/>
  <c r="AV3" i="8" s="1"/>
  <c r="AW3" i="8" s="1"/>
  <c r="J3" i="8"/>
  <c r="F15" i="6"/>
  <c r="J14" i="6"/>
  <c r="D9" i="6"/>
  <c r="AV19" i="6" s="1"/>
  <c r="AW8" i="6"/>
  <c r="AV8" i="6"/>
  <c r="AU8" i="6"/>
  <c r="AT8" i="6"/>
  <c r="AS8" i="6"/>
  <c r="AR8" i="6"/>
  <c r="AQ8" i="6"/>
  <c r="AP8" i="6"/>
  <c r="AO8" i="6"/>
  <c r="AN8" i="6"/>
  <c r="AM8" i="6"/>
  <c r="AL8" i="6"/>
  <c r="AK8" i="6"/>
  <c r="AJ8" i="6"/>
  <c r="AI8" i="6"/>
  <c r="AH8" i="6"/>
  <c r="AG8" i="6"/>
  <c r="AF8" i="6"/>
  <c r="AE8" i="6"/>
  <c r="AD8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J12" i="6"/>
  <c r="K12" i="6" s="1"/>
  <c r="L12" i="6" s="1"/>
  <c r="M12" i="6" s="1"/>
  <c r="N12" i="6" s="1"/>
  <c r="O12" i="6" s="1"/>
  <c r="P12" i="6" s="1"/>
  <c r="Q12" i="6" s="1"/>
  <c r="R12" i="6" s="1"/>
  <c r="S12" i="6" s="1"/>
  <c r="T12" i="6" s="1"/>
  <c r="U12" i="6" s="1"/>
  <c r="V12" i="6" s="1"/>
  <c r="W12" i="6" s="1"/>
  <c r="X12" i="6" s="1"/>
  <c r="Y12" i="6" s="1"/>
  <c r="Z12" i="6" s="1"/>
  <c r="AA12" i="6" s="1"/>
  <c r="AB12" i="6" s="1"/>
  <c r="AC12" i="6" s="1"/>
  <c r="AD12" i="6" s="1"/>
  <c r="AE12" i="6" s="1"/>
  <c r="AF12" i="6" s="1"/>
  <c r="AG12" i="6" s="1"/>
  <c r="AH12" i="6" s="1"/>
  <c r="AI12" i="6" s="1"/>
  <c r="AJ12" i="6" s="1"/>
  <c r="AK12" i="6" s="1"/>
  <c r="AL12" i="6" s="1"/>
  <c r="AM12" i="6" s="1"/>
  <c r="AN12" i="6" s="1"/>
  <c r="AO12" i="6" s="1"/>
  <c r="AP12" i="6" s="1"/>
  <c r="AQ12" i="6" s="1"/>
  <c r="AR12" i="6" s="1"/>
  <c r="AS12" i="6" s="1"/>
  <c r="AT12" i="6" s="1"/>
  <c r="AU12" i="6" s="1"/>
  <c r="AV12" i="6" s="1"/>
  <c r="AW12" i="6" s="1"/>
  <c r="J3" i="6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AE3" i="6" s="1"/>
  <c r="AF3" i="6" s="1"/>
  <c r="AG3" i="6" s="1"/>
  <c r="AH3" i="6" s="1"/>
  <c r="AI3" i="6" s="1"/>
  <c r="AJ3" i="6" s="1"/>
  <c r="AK3" i="6" s="1"/>
  <c r="AL3" i="6" s="1"/>
  <c r="AM3" i="6" s="1"/>
  <c r="AN3" i="6" s="1"/>
  <c r="AO3" i="6" s="1"/>
  <c r="AP3" i="6" s="1"/>
  <c r="AQ3" i="6" s="1"/>
  <c r="AR3" i="6" s="1"/>
  <c r="AS3" i="6" s="1"/>
  <c r="AT3" i="6" s="1"/>
  <c r="AU3" i="6" s="1"/>
  <c r="AV3" i="6" s="1"/>
  <c r="AW3" i="6" s="1"/>
  <c r="L19" i="9" l="1"/>
  <c r="M12" i="9"/>
  <c r="L12" i="8"/>
  <c r="J19" i="8"/>
  <c r="M19" i="6"/>
  <c r="Q19" i="6"/>
  <c r="U19" i="6"/>
  <c r="Y19" i="6"/>
  <c r="AC19" i="6"/>
  <c r="AG19" i="6"/>
  <c r="AK19" i="6"/>
  <c r="AO19" i="6"/>
  <c r="AS19" i="6"/>
  <c r="J19" i="6"/>
  <c r="N19" i="6"/>
  <c r="R19" i="6"/>
  <c r="V19" i="6"/>
  <c r="Z19" i="6"/>
  <c r="AD19" i="6"/>
  <c r="AH19" i="6"/>
  <c r="AL19" i="6"/>
  <c r="AP19" i="6"/>
  <c r="AT19" i="6"/>
  <c r="K19" i="6"/>
  <c r="O19" i="6"/>
  <c r="S19" i="6"/>
  <c r="W19" i="6"/>
  <c r="AA19" i="6"/>
  <c r="AE19" i="6"/>
  <c r="AI19" i="6"/>
  <c r="AQ19" i="6"/>
  <c r="AU19" i="6"/>
  <c r="L19" i="6"/>
  <c r="P19" i="6"/>
  <c r="T19" i="6"/>
  <c r="X19" i="6"/>
  <c r="AB19" i="6"/>
  <c r="AF19" i="6"/>
  <c r="AJ19" i="6"/>
  <c r="AN19" i="6"/>
  <c r="AC105" i="7"/>
  <c r="AC154" i="7"/>
  <c r="AC153" i="7"/>
  <c r="AB153" i="7"/>
  <c r="AC152" i="7"/>
  <c r="AB152" i="7"/>
  <c r="AA152" i="7"/>
  <c r="AC151" i="7"/>
  <c r="AB151" i="7"/>
  <c r="AA151" i="7"/>
  <c r="Z151" i="7"/>
  <c r="AC150" i="7"/>
  <c r="AB150" i="7"/>
  <c r="AA150" i="7"/>
  <c r="Z150" i="7"/>
  <c r="Y150" i="7"/>
  <c r="AC149" i="7"/>
  <c r="AB149" i="7"/>
  <c r="AA149" i="7"/>
  <c r="Z149" i="7"/>
  <c r="Y149" i="7"/>
  <c r="X149" i="7"/>
  <c r="AC148" i="7"/>
  <c r="AB148" i="7"/>
  <c r="AA148" i="7"/>
  <c r="Z148" i="7"/>
  <c r="Y148" i="7"/>
  <c r="X148" i="7"/>
  <c r="W148" i="7"/>
  <c r="AC147" i="7"/>
  <c r="AB147" i="7"/>
  <c r="AA147" i="7"/>
  <c r="Z147" i="7"/>
  <c r="Y147" i="7"/>
  <c r="X147" i="7"/>
  <c r="W147" i="7"/>
  <c r="V147" i="7"/>
  <c r="AC146" i="7"/>
  <c r="AB146" i="7"/>
  <c r="AA146" i="7"/>
  <c r="Z146" i="7"/>
  <c r="Y146" i="7"/>
  <c r="X146" i="7"/>
  <c r="W146" i="7"/>
  <c r="V146" i="7"/>
  <c r="U146" i="7"/>
  <c r="AC145" i="7"/>
  <c r="AB145" i="7"/>
  <c r="AA145" i="7"/>
  <c r="Z145" i="7"/>
  <c r="Y145" i="7"/>
  <c r="X145" i="7"/>
  <c r="W145" i="7"/>
  <c r="V145" i="7"/>
  <c r="U145" i="7"/>
  <c r="T145" i="7"/>
  <c r="AC144" i="7"/>
  <c r="AB144" i="7"/>
  <c r="AA144" i="7"/>
  <c r="Z144" i="7"/>
  <c r="Y144" i="7"/>
  <c r="X144" i="7"/>
  <c r="W144" i="7"/>
  <c r="V144" i="7"/>
  <c r="U144" i="7"/>
  <c r="T144" i="7"/>
  <c r="S144" i="7"/>
  <c r="AC143" i="7"/>
  <c r="AB143" i="7"/>
  <c r="AA143" i="7"/>
  <c r="Z143" i="7"/>
  <c r="Y143" i="7"/>
  <c r="X143" i="7"/>
  <c r="W143" i="7"/>
  <c r="V143" i="7"/>
  <c r="U143" i="7"/>
  <c r="T143" i="7"/>
  <c r="S143" i="7"/>
  <c r="R143" i="7"/>
  <c r="AC142" i="7"/>
  <c r="AB142" i="7"/>
  <c r="AA142" i="7"/>
  <c r="Z142" i="7"/>
  <c r="Y142" i="7"/>
  <c r="X142" i="7"/>
  <c r="W142" i="7"/>
  <c r="V142" i="7"/>
  <c r="U142" i="7"/>
  <c r="T142" i="7"/>
  <c r="S142" i="7"/>
  <c r="R142" i="7"/>
  <c r="Q142" i="7"/>
  <c r="AC141" i="7"/>
  <c r="AB141" i="7"/>
  <c r="AA141" i="7"/>
  <c r="Z141" i="7"/>
  <c r="Y141" i="7"/>
  <c r="X141" i="7"/>
  <c r="W141" i="7"/>
  <c r="V141" i="7"/>
  <c r="U141" i="7"/>
  <c r="T141" i="7"/>
  <c r="S141" i="7"/>
  <c r="R141" i="7"/>
  <c r="Q141" i="7"/>
  <c r="P141" i="7"/>
  <c r="AC140" i="7"/>
  <c r="AB140" i="7"/>
  <c r="AA140" i="7"/>
  <c r="Z140" i="7"/>
  <c r="Y140" i="7"/>
  <c r="X140" i="7"/>
  <c r="W140" i="7"/>
  <c r="V140" i="7"/>
  <c r="U140" i="7"/>
  <c r="T140" i="7"/>
  <c r="S140" i="7"/>
  <c r="R140" i="7"/>
  <c r="Q140" i="7"/>
  <c r="P140" i="7"/>
  <c r="O140" i="7"/>
  <c r="AC139" i="7"/>
  <c r="AB139" i="7"/>
  <c r="AA139" i="7"/>
  <c r="Z139" i="7"/>
  <c r="Y139" i="7"/>
  <c r="X139" i="7"/>
  <c r="W139" i="7"/>
  <c r="V139" i="7"/>
  <c r="U139" i="7"/>
  <c r="T139" i="7"/>
  <c r="S139" i="7"/>
  <c r="R139" i="7"/>
  <c r="Q139" i="7"/>
  <c r="P139" i="7"/>
  <c r="O139" i="7"/>
  <c r="N139" i="7"/>
  <c r="AC138" i="7"/>
  <c r="AB138" i="7"/>
  <c r="AA138" i="7"/>
  <c r="Z138" i="7"/>
  <c r="Y138" i="7"/>
  <c r="X138" i="7"/>
  <c r="W138" i="7"/>
  <c r="V138" i="7"/>
  <c r="U138" i="7"/>
  <c r="T138" i="7"/>
  <c r="S138" i="7"/>
  <c r="R138" i="7"/>
  <c r="Q138" i="7"/>
  <c r="P138" i="7"/>
  <c r="O138" i="7"/>
  <c r="N138" i="7"/>
  <c r="M138" i="7"/>
  <c r="AC137" i="7"/>
  <c r="AB137" i="7"/>
  <c r="AA137" i="7"/>
  <c r="Z137" i="7"/>
  <c r="Y137" i="7"/>
  <c r="X137" i="7"/>
  <c r="W137" i="7"/>
  <c r="V137" i="7"/>
  <c r="U137" i="7"/>
  <c r="T137" i="7"/>
  <c r="S137" i="7"/>
  <c r="R137" i="7"/>
  <c r="Q137" i="7"/>
  <c r="P137" i="7"/>
  <c r="O137" i="7"/>
  <c r="N137" i="7"/>
  <c r="M137" i="7"/>
  <c r="L137" i="7"/>
  <c r="AC136" i="7"/>
  <c r="AB136" i="7"/>
  <c r="AA136" i="7"/>
  <c r="Z136" i="7"/>
  <c r="Y136" i="7"/>
  <c r="X136" i="7"/>
  <c r="W136" i="7"/>
  <c r="V136" i="7"/>
  <c r="U136" i="7"/>
  <c r="T136" i="7"/>
  <c r="S136" i="7"/>
  <c r="R136" i="7"/>
  <c r="Q136" i="7"/>
  <c r="P136" i="7"/>
  <c r="O136" i="7"/>
  <c r="N136" i="7"/>
  <c r="M136" i="7"/>
  <c r="L136" i="7"/>
  <c r="K136" i="7"/>
  <c r="A127" i="7"/>
  <c r="A128" i="7" s="1"/>
  <c r="A129" i="7" s="1"/>
  <c r="A130" i="7" s="1"/>
  <c r="A131" i="7" s="1"/>
  <c r="A132" i="7" s="1"/>
  <c r="A133" i="7" s="1"/>
  <c r="A134" i="7" s="1"/>
  <c r="A135" i="7" s="1"/>
  <c r="A124" i="7"/>
  <c r="A125" i="7" s="1"/>
  <c r="A126" i="7" s="1"/>
  <c r="A119" i="7"/>
  <c r="A120" i="7" s="1"/>
  <c r="A121" i="7" s="1"/>
  <c r="A122" i="7" s="1"/>
  <c r="A123" i="7" s="1"/>
  <c r="A116" i="7"/>
  <c r="A117" i="7" s="1"/>
  <c r="A118" i="7" s="1"/>
  <c r="L113" i="7"/>
  <c r="M113" i="7" s="1"/>
  <c r="N113" i="7" s="1"/>
  <c r="O113" i="7" s="1"/>
  <c r="P113" i="7" s="1"/>
  <c r="Q113" i="7" s="1"/>
  <c r="R113" i="7" s="1"/>
  <c r="S113" i="7" s="1"/>
  <c r="T113" i="7" s="1"/>
  <c r="U113" i="7" s="1"/>
  <c r="V113" i="7" s="1"/>
  <c r="W113" i="7" s="1"/>
  <c r="X113" i="7" s="1"/>
  <c r="Y113" i="7" s="1"/>
  <c r="Z113" i="7" s="1"/>
  <c r="AA113" i="7" s="1"/>
  <c r="AB113" i="7" s="1"/>
  <c r="AC113" i="7" s="1"/>
  <c r="K113" i="7"/>
  <c r="O103" i="7"/>
  <c r="P103" i="7" s="1"/>
  <c r="Q103" i="7" s="1"/>
  <c r="R103" i="7" s="1"/>
  <c r="S103" i="7" s="1"/>
  <c r="T103" i="7" s="1"/>
  <c r="U103" i="7" s="1"/>
  <c r="V103" i="7" s="1"/>
  <c r="W103" i="7" s="1"/>
  <c r="X103" i="7" s="1"/>
  <c r="Y103" i="7" s="1"/>
  <c r="Z103" i="7" s="1"/>
  <c r="AA103" i="7" s="1"/>
  <c r="AB103" i="7" s="1"/>
  <c r="AC103" i="7" s="1"/>
  <c r="K103" i="7"/>
  <c r="L103" i="7" s="1"/>
  <c r="M103" i="7" s="1"/>
  <c r="N103" i="7" s="1"/>
  <c r="J103" i="7"/>
  <c r="A59" i="7"/>
  <c r="A58" i="7"/>
  <c r="K52" i="7"/>
  <c r="J52" i="7"/>
  <c r="M16" i="7"/>
  <c r="N16" i="7" s="1"/>
  <c r="O16" i="7" s="1"/>
  <c r="P16" i="7" s="1"/>
  <c r="Q16" i="7" s="1"/>
  <c r="R16" i="7" s="1"/>
  <c r="S16" i="7" s="1"/>
  <c r="T16" i="7" s="1"/>
  <c r="U16" i="7" s="1"/>
  <c r="V16" i="7" s="1"/>
  <c r="W16" i="7" s="1"/>
  <c r="X16" i="7" s="1"/>
  <c r="Y16" i="7" s="1"/>
  <c r="Z16" i="7" s="1"/>
  <c r="AA16" i="7" s="1"/>
  <c r="AB16" i="7" s="1"/>
  <c r="AC16" i="7" s="1"/>
  <c r="AD16" i="7" s="1"/>
  <c r="AE16" i="7" s="1"/>
  <c r="AF16" i="7" s="1"/>
  <c r="AG16" i="7" s="1"/>
  <c r="AH16" i="7" s="1"/>
  <c r="AI16" i="7" s="1"/>
  <c r="AJ16" i="7" s="1"/>
  <c r="AK16" i="7" s="1"/>
  <c r="AL16" i="7" s="1"/>
  <c r="AM16" i="7" s="1"/>
  <c r="AN16" i="7" s="1"/>
  <c r="AO16" i="7" s="1"/>
  <c r="AP16" i="7" s="1"/>
  <c r="AQ16" i="7" s="1"/>
  <c r="AR16" i="7" s="1"/>
  <c r="AS16" i="7" s="1"/>
  <c r="AT16" i="7" s="1"/>
  <c r="AU16" i="7" s="1"/>
  <c r="AV16" i="7" s="1"/>
  <c r="AW16" i="7" s="1"/>
  <c r="J16" i="7"/>
  <c r="K16" i="7" s="1"/>
  <c r="L16" i="7" s="1"/>
  <c r="K3" i="7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AD3" i="7" s="1"/>
  <c r="AE3" i="7" s="1"/>
  <c r="AF3" i="7" s="1"/>
  <c r="AG3" i="7" s="1"/>
  <c r="AH3" i="7" s="1"/>
  <c r="AI3" i="7" s="1"/>
  <c r="AJ3" i="7" s="1"/>
  <c r="AK3" i="7" s="1"/>
  <c r="AL3" i="7" s="1"/>
  <c r="AM3" i="7" s="1"/>
  <c r="AN3" i="7" s="1"/>
  <c r="AO3" i="7" s="1"/>
  <c r="AP3" i="7" s="1"/>
  <c r="AQ3" i="7" s="1"/>
  <c r="AR3" i="7" s="1"/>
  <c r="AS3" i="7" s="1"/>
  <c r="AT3" i="7" s="1"/>
  <c r="AU3" i="7" s="1"/>
  <c r="AV3" i="7" s="1"/>
  <c r="AW3" i="7" s="1"/>
  <c r="J3" i="7"/>
  <c r="J16" i="5"/>
  <c r="K16" i="5" s="1"/>
  <c r="L16" i="5" s="1"/>
  <c r="M16" i="5" s="1"/>
  <c r="N16" i="5" s="1"/>
  <c r="O16" i="5" s="1"/>
  <c r="P16" i="5" s="1"/>
  <c r="Q16" i="5" s="1"/>
  <c r="R16" i="5" s="1"/>
  <c r="S16" i="5" s="1"/>
  <c r="T16" i="5" s="1"/>
  <c r="U16" i="5" s="1"/>
  <c r="V16" i="5" s="1"/>
  <c r="W16" i="5" s="1"/>
  <c r="X16" i="5" s="1"/>
  <c r="Y16" i="5" s="1"/>
  <c r="Z16" i="5" s="1"/>
  <c r="AA16" i="5" s="1"/>
  <c r="AB16" i="5" s="1"/>
  <c r="AC16" i="5" s="1"/>
  <c r="AD16" i="5" s="1"/>
  <c r="AE16" i="5" s="1"/>
  <c r="AF16" i="5" s="1"/>
  <c r="AG16" i="5" s="1"/>
  <c r="AH16" i="5" s="1"/>
  <c r="AI16" i="5" s="1"/>
  <c r="AJ16" i="5" s="1"/>
  <c r="AK16" i="5" s="1"/>
  <c r="AL16" i="5" s="1"/>
  <c r="AM16" i="5" s="1"/>
  <c r="AN16" i="5" s="1"/>
  <c r="AO16" i="5" s="1"/>
  <c r="AP16" i="5" s="1"/>
  <c r="AQ16" i="5" s="1"/>
  <c r="AR16" i="5" s="1"/>
  <c r="AS16" i="5" s="1"/>
  <c r="AT16" i="5" s="1"/>
  <c r="AU16" i="5" s="1"/>
  <c r="AV16" i="5" s="1"/>
  <c r="AW16" i="5" s="1"/>
  <c r="N12" i="9" l="1"/>
  <c r="M19" i="9"/>
  <c r="L19" i="8"/>
  <c r="M12" i="8"/>
  <c r="K58" i="7"/>
  <c r="L52" i="7"/>
  <c r="A60" i="7"/>
  <c r="A61" i="7" s="1"/>
  <c r="A62" i="7" s="1"/>
  <c r="J107" i="3"/>
  <c r="K107" i="3" s="1"/>
  <c r="L107" i="3" s="1"/>
  <c r="M107" i="3" s="1"/>
  <c r="N107" i="3" s="1"/>
  <c r="O107" i="3" s="1"/>
  <c r="P107" i="3" s="1"/>
  <c r="Q107" i="3" s="1"/>
  <c r="R107" i="3" s="1"/>
  <c r="S107" i="3" s="1"/>
  <c r="T107" i="3" s="1"/>
  <c r="U107" i="3" s="1"/>
  <c r="V107" i="3" s="1"/>
  <c r="W107" i="3" s="1"/>
  <c r="X107" i="3" s="1"/>
  <c r="Y107" i="3" s="1"/>
  <c r="Z107" i="3" s="1"/>
  <c r="AA107" i="3" s="1"/>
  <c r="AB107" i="3" s="1"/>
  <c r="AC107" i="3" s="1"/>
  <c r="AD107" i="3" s="1"/>
  <c r="AE107" i="3" s="1"/>
  <c r="AF107" i="3" s="1"/>
  <c r="AG107" i="3" s="1"/>
  <c r="AH107" i="3" s="1"/>
  <c r="AI107" i="3" s="1"/>
  <c r="AJ107" i="3" s="1"/>
  <c r="AK107" i="3" s="1"/>
  <c r="AL107" i="3" s="1"/>
  <c r="AM107" i="3" s="1"/>
  <c r="AN107" i="3" s="1"/>
  <c r="AO107" i="3" s="1"/>
  <c r="AP107" i="3" s="1"/>
  <c r="AQ107" i="3" s="1"/>
  <c r="AR107" i="3" s="1"/>
  <c r="AS107" i="3" s="1"/>
  <c r="AT107" i="3" s="1"/>
  <c r="AU107" i="3" s="1"/>
  <c r="AV107" i="3" s="1"/>
  <c r="AW107" i="3" s="1"/>
  <c r="E101" i="3"/>
  <c r="J101" i="3" s="1"/>
  <c r="K101" i="3" s="1"/>
  <c r="L101" i="3" s="1"/>
  <c r="M101" i="3" s="1"/>
  <c r="E100" i="3"/>
  <c r="E90" i="3"/>
  <c r="J90" i="3" s="1"/>
  <c r="K90" i="3" s="1"/>
  <c r="L90" i="3" s="1"/>
  <c r="M90" i="3" s="1"/>
  <c r="N90" i="3" s="1"/>
  <c r="O90" i="3" s="1"/>
  <c r="P90" i="3" s="1"/>
  <c r="Q90" i="3" s="1"/>
  <c r="R90" i="3" s="1"/>
  <c r="S90" i="3" s="1"/>
  <c r="T90" i="3" s="1"/>
  <c r="U90" i="3" s="1"/>
  <c r="V90" i="3" s="1"/>
  <c r="W90" i="3" s="1"/>
  <c r="X90" i="3" s="1"/>
  <c r="Y90" i="3" s="1"/>
  <c r="Z90" i="3" s="1"/>
  <c r="AA90" i="3" s="1"/>
  <c r="AB90" i="3" s="1"/>
  <c r="AC90" i="3" s="1"/>
  <c r="AD90" i="3" s="1"/>
  <c r="AE90" i="3" s="1"/>
  <c r="AF90" i="3" s="1"/>
  <c r="AG90" i="3" s="1"/>
  <c r="AH90" i="3" s="1"/>
  <c r="AI90" i="3" s="1"/>
  <c r="AJ90" i="3" s="1"/>
  <c r="AK90" i="3" s="1"/>
  <c r="AL90" i="3" s="1"/>
  <c r="AM90" i="3" s="1"/>
  <c r="AN90" i="3" s="1"/>
  <c r="AO90" i="3" s="1"/>
  <c r="AP90" i="3" s="1"/>
  <c r="AQ90" i="3" s="1"/>
  <c r="AR90" i="3" s="1"/>
  <c r="AS90" i="3" s="1"/>
  <c r="AT90" i="3" s="1"/>
  <c r="AU90" i="3" s="1"/>
  <c r="AV90" i="3" s="1"/>
  <c r="AW90" i="3" s="1"/>
  <c r="E89" i="3"/>
  <c r="E79" i="3"/>
  <c r="J79" i="3" s="1"/>
  <c r="K79" i="3" s="1"/>
  <c r="L79" i="3" s="1"/>
  <c r="M79" i="3" s="1"/>
  <c r="N79" i="3" s="1"/>
  <c r="O79" i="3" s="1"/>
  <c r="P79" i="3" s="1"/>
  <c r="Q79" i="3" s="1"/>
  <c r="R79" i="3" s="1"/>
  <c r="S79" i="3" s="1"/>
  <c r="T79" i="3" s="1"/>
  <c r="U79" i="3" s="1"/>
  <c r="V79" i="3" s="1"/>
  <c r="W79" i="3" s="1"/>
  <c r="X79" i="3" s="1"/>
  <c r="Y79" i="3" s="1"/>
  <c r="Z79" i="3" s="1"/>
  <c r="AA79" i="3" s="1"/>
  <c r="AB79" i="3" s="1"/>
  <c r="AC79" i="3" s="1"/>
  <c r="AD79" i="3" s="1"/>
  <c r="AE79" i="3" s="1"/>
  <c r="AF79" i="3" s="1"/>
  <c r="AG79" i="3" s="1"/>
  <c r="AH79" i="3" s="1"/>
  <c r="AI79" i="3" s="1"/>
  <c r="AJ79" i="3" s="1"/>
  <c r="AK79" i="3" s="1"/>
  <c r="AL79" i="3" s="1"/>
  <c r="AM79" i="3" s="1"/>
  <c r="AN79" i="3" s="1"/>
  <c r="AO79" i="3" s="1"/>
  <c r="AP79" i="3" s="1"/>
  <c r="AQ79" i="3" s="1"/>
  <c r="AR79" i="3" s="1"/>
  <c r="AS79" i="3" s="1"/>
  <c r="AT79" i="3" s="1"/>
  <c r="AU79" i="3" s="1"/>
  <c r="AV79" i="3" s="1"/>
  <c r="AW79" i="3" s="1"/>
  <c r="E78" i="3"/>
  <c r="E20" i="1"/>
  <c r="E15" i="1"/>
  <c r="O12" i="9" l="1"/>
  <c r="N19" i="9"/>
  <c r="N12" i="8"/>
  <c r="M19" i="8"/>
  <c r="A63" i="7"/>
  <c r="L59" i="7"/>
  <c r="L58" i="7"/>
  <c r="M52" i="7"/>
  <c r="N101" i="3"/>
  <c r="O101" i="3" s="1"/>
  <c r="P101" i="3" s="1"/>
  <c r="Q101" i="3" s="1"/>
  <c r="F25" i="4"/>
  <c r="F24" i="4"/>
  <c r="F23" i="4"/>
  <c r="O19" i="9" l="1"/>
  <c r="P12" i="9"/>
  <c r="O12" i="8"/>
  <c r="N19" i="8"/>
  <c r="M60" i="7"/>
  <c r="M58" i="7"/>
  <c r="N52" i="7"/>
  <c r="M59" i="7"/>
  <c r="A64" i="7"/>
  <c r="R101" i="3"/>
  <c r="P19" i="9" l="1"/>
  <c r="Q12" i="9"/>
  <c r="O19" i="8"/>
  <c r="P12" i="8"/>
  <c r="A65" i="7"/>
  <c r="N60" i="7"/>
  <c r="N61" i="7"/>
  <c r="N59" i="7"/>
  <c r="N58" i="7"/>
  <c r="O52" i="7"/>
  <c r="S101" i="3"/>
  <c r="E68" i="3"/>
  <c r="E67" i="3"/>
  <c r="I64" i="3"/>
  <c r="R12" i="9" l="1"/>
  <c r="Q19" i="9"/>
  <c r="P19" i="8"/>
  <c r="Q12" i="8"/>
  <c r="O62" i="7"/>
  <c r="O61" i="7"/>
  <c r="O59" i="7"/>
  <c r="O58" i="7"/>
  <c r="P52" i="7"/>
  <c r="O60" i="7"/>
  <c r="A66" i="7"/>
  <c r="T101" i="3"/>
  <c r="S12" i="9" l="1"/>
  <c r="R19" i="9"/>
  <c r="R12" i="8"/>
  <c r="Q19" i="8"/>
  <c r="A67" i="7"/>
  <c r="P63" i="7"/>
  <c r="P62" i="7"/>
  <c r="P61" i="7"/>
  <c r="P59" i="7"/>
  <c r="P58" i="7"/>
  <c r="Q52" i="7"/>
  <c r="P60" i="7"/>
  <c r="U101" i="3"/>
  <c r="S19" i="9" l="1"/>
  <c r="T12" i="9"/>
  <c r="S12" i="8"/>
  <c r="R19" i="8"/>
  <c r="Q62" i="7"/>
  <c r="Q61" i="7"/>
  <c r="Q58" i="7"/>
  <c r="R52" i="7"/>
  <c r="Q63" i="7"/>
  <c r="Q60" i="7"/>
  <c r="Q64" i="7"/>
  <c r="Q59" i="7"/>
  <c r="A68" i="7"/>
  <c r="V101" i="3"/>
  <c r="AA152" i="5"/>
  <c r="AB152" i="5"/>
  <c r="AC152" i="5"/>
  <c r="AB153" i="5"/>
  <c r="AC153" i="5"/>
  <c r="AC154" i="5"/>
  <c r="AC151" i="5"/>
  <c r="AC150" i="5"/>
  <c r="AC149" i="5"/>
  <c r="AC148" i="5"/>
  <c r="AC147" i="5"/>
  <c r="AC146" i="5"/>
  <c r="AC145" i="5"/>
  <c r="AC144" i="5"/>
  <c r="AC143" i="5"/>
  <c r="AC142" i="5"/>
  <c r="AC141" i="5"/>
  <c r="AC140" i="5"/>
  <c r="AC139" i="5"/>
  <c r="AC138" i="5"/>
  <c r="AC137" i="5"/>
  <c r="AC136" i="5"/>
  <c r="AB151" i="5"/>
  <c r="AB150" i="5"/>
  <c r="AB149" i="5"/>
  <c r="AB148" i="5"/>
  <c r="AB147" i="5"/>
  <c r="AB146" i="5"/>
  <c r="AB145" i="5"/>
  <c r="AB144" i="5"/>
  <c r="AB143" i="5"/>
  <c r="AB142" i="5"/>
  <c r="AB141" i="5"/>
  <c r="AB140" i="5"/>
  <c r="AB139" i="5"/>
  <c r="AB138" i="5"/>
  <c r="AB137" i="5"/>
  <c r="AB136" i="5"/>
  <c r="AA151" i="5"/>
  <c r="AA150" i="5"/>
  <c r="AA149" i="5"/>
  <c r="AA148" i="5"/>
  <c r="AA147" i="5"/>
  <c r="AA146" i="5"/>
  <c r="AA145" i="5"/>
  <c r="AA144" i="5"/>
  <c r="AA143" i="5"/>
  <c r="AA142" i="5"/>
  <c r="AA141" i="5"/>
  <c r="AA140" i="5"/>
  <c r="AA139" i="5"/>
  <c r="AA138" i="5"/>
  <c r="AA137" i="5"/>
  <c r="AA136" i="5"/>
  <c r="Z151" i="5"/>
  <c r="Z150" i="5"/>
  <c r="Z149" i="5"/>
  <c r="Z148" i="5"/>
  <c r="Z147" i="5"/>
  <c r="Z146" i="5"/>
  <c r="Z145" i="5"/>
  <c r="Z144" i="5"/>
  <c r="Z143" i="5"/>
  <c r="Z142" i="5"/>
  <c r="Z141" i="5"/>
  <c r="Z140" i="5"/>
  <c r="Z139" i="5"/>
  <c r="Z138" i="5"/>
  <c r="Z137" i="5"/>
  <c r="Z136" i="5"/>
  <c r="Y150" i="5"/>
  <c r="Y149" i="5"/>
  <c r="Y148" i="5"/>
  <c r="Y147" i="5"/>
  <c r="Y146" i="5"/>
  <c r="Y145" i="5"/>
  <c r="Y144" i="5"/>
  <c r="Y143" i="5"/>
  <c r="Y142" i="5"/>
  <c r="Y141" i="5"/>
  <c r="Y140" i="5"/>
  <c r="Y139" i="5"/>
  <c r="Y138" i="5"/>
  <c r="Y137" i="5"/>
  <c r="Y136" i="5"/>
  <c r="X149" i="5"/>
  <c r="X148" i="5"/>
  <c r="X147" i="5"/>
  <c r="X146" i="5"/>
  <c r="X145" i="5"/>
  <c r="X144" i="5"/>
  <c r="X143" i="5"/>
  <c r="X142" i="5"/>
  <c r="X141" i="5"/>
  <c r="X140" i="5"/>
  <c r="X139" i="5"/>
  <c r="X138" i="5"/>
  <c r="X137" i="5"/>
  <c r="X136" i="5"/>
  <c r="W148" i="5"/>
  <c r="W147" i="5"/>
  <c r="W146" i="5"/>
  <c r="W145" i="5"/>
  <c r="W144" i="5"/>
  <c r="W143" i="5"/>
  <c r="W142" i="5"/>
  <c r="W141" i="5"/>
  <c r="W140" i="5"/>
  <c r="W139" i="5"/>
  <c r="W138" i="5"/>
  <c r="W137" i="5"/>
  <c r="W136" i="5"/>
  <c r="V147" i="5"/>
  <c r="V146" i="5"/>
  <c r="V145" i="5"/>
  <c r="V144" i="5"/>
  <c r="V143" i="5"/>
  <c r="V142" i="5"/>
  <c r="V141" i="5"/>
  <c r="V140" i="5"/>
  <c r="V139" i="5"/>
  <c r="V138" i="5"/>
  <c r="V137" i="5"/>
  <c r="V136" i="5"/>
  <c r="U146" i="5"/>
  <c r="U145" i="5"/>
  <c r="U144" i="5"/>
  <c r="U143" i="5"/>
  <c r="U142" i="5"/>
  <c r="U141" i="5"/>
  <c r="U140" i="5"/>
  <c r="U139" i="5"/>
  <c r="U138" i="5"/>
  <c r="U137" i="5"/>
  <c r="U136" i="5"/>
  <c r="T145" i="5"/>
  <c r="T144" i="5"/>
  <c r="T143" i="5"/>
  <c r="T142" i="5"/>
  <c r="T141" i="5"/>
  <c r="T140" i="5"/>
  <c r="T139" i="5"/>
  <c r="T138" i="5"/>
  <c r="T137" i="5"/>
  <c r="T136" i="5"/>
  <c r="S144" i="5"/>
  <c r="S143" i="5"/>
  <c r="S142" i="5"/>
  <c r="S141" i="5"/>
  <c r="S140" i="5"/>
  <c r="S139" i="5"/>
  <c r="S138" i="5"/>
  <c r="S137" i="5"/>
  <c r="S136" i="5"/>
  <c r="R143" i="5"/>
  <c r="R142" i="5"/>
  <c r="R141" i="5"/>
  <c r="R140" i="5"/>
  <c r="R139" i="5"/>
  <c r="R138" i="5"/>
  <c r="R137" i="5"/>
  <c r="R136" i="5"/>
  <c r="Q142" i="5"/>
  <c r="Q141" i="5"/>
  <c r="Q140" i="5"/>
  <c r="Q139" i="5"/>
  <c r="Q138" i="5"/>
  <c r="Q137" i="5"/>
  <c r="Q136" i="5"/>
  <c r="P141" i="5"/>
  <c r="P140" i="5"/>
  <c r="P139" i="5"/>
  <c r="P138" i="5"/>
  <c r="P137" i="5"/>
  <c r="P136" i="5"/>
  <c r="O140" i="5"/>
  <c r="O139" i="5"/>
  <c r="O138" i="5"/>
  <c r="O137" i="5"/>
  <c r="O136" i="5"/>
  <c r="N139" i="5"/>
  <c r="N138" i="5"/>
  <c r="N137" i="5"/>
  <c r="N136" i="5"/>
  <c r="M138" i="5"/>
  <c r="M137" i="5"/>
  <c r="M136" i="5"/>
  <c r="L137" i="5"/>
  <c r="L136" i="5"/>
  <c r="K136" i="5"/>
  <c r="K113" i="5"/>
  <c r="L113" i="5" s="1"/>
  <c r="M113" i="5" s="1"/>
  <c r="N113" i="5" s="1"/>
  <c r="O113" i="5" s="1"/>
  <c r="P113" i="5" s="1"/>
  <c r="Q113" i="5" s="1"/>
  <c r="R113" i="5" s="1"/>
  <c r="S113" i="5" s="1"/>
  <c r="T113" i="5" s="1"/>
  <c r="U113" i="5" s="1"/>
  <c r="V113" i="5" s="1"/>
  <c r="W113" i="5" s="1"/>
  <c r="X113" i="5" s="1"/>
  <c r="Y113" i="5" s="1"/>
  <c r="Z113" i="5" s="1"/>
  <c r="AA113" i="5" s="1"/>
  <c r="AB113" i="5" s="1"/>
  <c r="AC113" i="5" s="1"/>
  <c r="A116" i="5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C105" i="5"/>
  <c r="J103" i="5"/>
  <c r="K103" i="5" s="1"/>
  <c r="L103" i="5" s="1"/>
  <c r="M103" i="5" s="1"/>
  <c r="N103" i="5" s="1"/>
  <c r="O103" i="5" s="1"/>
  <c r="P103" i="5" s="1"/>
  <c r="Q103" i="5" s="1"/>
  <c r="R103" i="5" s="1"/>
  <c r="S103" i="5" s="1"/>
  <c r="T103" i="5" s="1"/>
  <c r="U103" i="5" s="1"/>
  <c r="V103" i="5" s="1"/>
  <c r="W103" i="5" s="1"/>
  <c r="X103" i="5" s="1"/>
  <c r="Y103" i="5" s="1"/>
  <c r="Z103" i="5" s="1"/>
  <c r="AA103" i="5" s="1"/>
  <c r="AB103" i="5" s="1"/>
  <c r="AC103" i="5" s="1"/>
  <c r="A58" i="5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T19" i="9" l="1"/>
  <c r="U12" i="9"/>
  <c r="S19" i="8"/>
  <c r="T12" i="8"/>
  <c r="A69" i="7"/>
  <c r="R65" i="7"/>
  <c r="R64" i="7"/>
  <c r="R60" i="7"/>
  <c r="R63" i="7"/>
  <c r="R59" i="7"/>
  <c r="R58" i="7"/>
  <c r="S52" i="7"/>
  <c r="R62" i="7"/>
  <c r="R61" i="7"/>
  <c r="W101" i="3"/>
  <c r="J52" i="5"/>
  <c r="K52" i="5" s="1"/>
  <c r="J3" i="5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AD3" i="5" s="1"/>
  <c r="AE3" i="5" s="1"/>
  <c r="AF3" i="5" s="1"/>
  <c r="AG3" i="5" s="1"/>
  <c r="AH3" i="5" s="1"/>
  <c r="AI3" i="5" s="1"/>
  <c r="AJ3" i="5" s="1"/>
  <c r="AK3" i="5" s="1"/>
  <c r="AL3" i="5" s="1"/>
  <c r="AM3" i="5" s="1"/>
  <c r="AN3" i="5" s="1"/>
  <c r="AO3" i="5" s="1"/>
  <c r="AP3" i="5" s="1"/>
  <c r="AQ3" i="5" s="1"/>
  <c r="AR3" i="5" s="1"/>
  <c r="AS3" i="5" s="1"/>
  <c r="AT3" i="5" s="1"/>
  <c r="AU3" i="5" s="1"/>
  <c r="AV3" i="5" s="1"/>
  <c r="AW3" i="5" s="1"/>
  <c r="E56" i="3"/>
  <c r="E57" i="3"/>
  <c r="J50" i="3"/>
  <c r="V12" i="9" l="1"/>
  <c r="U19" i="9"/>
  <c r="T19" i="8"/>
  <c r="U12" i="8"/>
  <c r="A70" i="7"/>
  <c r="S64" i="7"/>
  <c r="S63" i="7"/>
  <c r="S66" i="7"/>
  <c r="S60" i="7"/>
  <c r="S59" i="7"/>
  <c r="S62" i="7"/>
  <c r="S61" i="7"/>
  <c r="S58" i="7"/>
  <c r="T52" i="7"/>
  <c r="S65" i="7"/>
  <c r="J89" i="3"/>
  <c r="J78" i="3"/>
  <c r="J67" i="3"/>
  <c r="J99" i="3"/>
  <c r="J98" i="3"/>
  <c r="J8" i="9" s="1"/>
  <c r="J88" i="3"/>
  <c r="J65" i="3"/>
  <c r="J8" i="6" s="1"/>
  <c r="J77" i="3"/>
  <c r="J66" i="3"/>
  <c r="J100" i="3"/>
  <c r="J87" i="3"/>
  <c r="J8" i="8" s="1"/>
  <c r="J76" i="3"/>
  <c r="J11" i="7" s="1"/>
  <c r="J56" i="3"/>
  <c r="X101" i="3"/>
  <c r="K50" i="3"/>
  <c r="J55" i="3"/>
  <c r="J58" i="3" s="1"/>
  <c r="J54" i="3"/>
  <c r="J11" i="5" s="1"/>
  <c r="J57" i="3"/>
  <c r="K57" i="3" s="1"/>
  <c r="L57" i="3" s="1"/>
  <c r="M57" i="3" s="1"/>
  <c r="N57" i="3" s="1"/>
  <c r="O57" i="3" s="1"/>
  <c r="P57" i="3" s="1"/>
  <c r="Q57" i="3" s="1"/>
  <c r="R57" i="3" s="1"/>
  <c r="S57" i="3" s="1"/>
  <c r="T57" i="3" s="1"/>
  <c r="U57" i="3" s="1"/>
  <c r="V57" i="3" s="1"/>
  <c r="W57" i="3" s="1"/>
  <c r="X57" i="3" s="1"/>
  <c r="Y57" i="3" s="1"/>
  <c r="Z57" i="3" s="1"/>
  <c r="AA57" i="3" s="1"/>
  <c r="AB57" i="3" s="1"/>
  <c r="AC57" i="3" s="1"/>
  <c r="AD57" i="3" s="1"/>
  <c r="AE57" i="3" s="1"/>
  <c r="AF57" i="3" s="1"/>
  <c r="AG57" i="3" s="1"/>
  <c r="AH57" i="3" s="1"/>
  <c r="AI57" i="3" s="1"/>
  <c r="AJ57" i="3" s="1"/>
  <c r="AK57" i="3" s="1"/>
  <c r="AL57" i="3" s="1"/>
  <c r="AM57" i="3" s="1"/>
  <c r="AN57" i="3" s="1"/>
  <c r="AO57" i="3" s="1"/>
  <c r="AP57" i="3" s="1"/>
  <c r="AQ57" i="3" s="1"/>
  <c r="AR57" i="3" s="1"/>
  <c r="AS57" i="3" s="1"/>
  <c r="AT57" i="3" s="1"/>
  <c r="AU57" i="3" s="1"/>
  <c r="AV57" i="3" s="1"/>
  <c r="AW57" i="3" s="1"/>
  <c r="J68" i="3"/>
  <c r="K68" i="3" s="1"/>
  <c r="L68" i="3" s="1"/>
  <c r="M68" i="3" s="1"/>
  <c r="N68" i="3" s="1"/>
  <c r="O68" i="3" s="1"/>
  <c r="P68" i="3" s="1"/>
  <c r="Q68" i="3" s="1"/>
  <c r="R68" i="3" s="1"/>
  <c r="S68" i="3" s="1"/>
  <c r="T68" i="3" s="1"/>
  <c r="L52" i="5"/>
  <c r="K58" i="5"/>
  <c r="C33" i="3"/>
  <c r="C39" i="3"/>
  <c r="C45" i="3"/>
  <c r="D14" i="3"/>
  <c r="E52" i="3" s="1"/>
  <c r="C25" i="3"/>
  <c r="C19" i="3"/>
  <c r="A2" i="1"/>
  <c r="W12" i="9" l="1"/>
  <c r="V19" i="9"/>
  <c r="V12" i="8"/>
  <c r="U19" i="8"/>
  <c r="T67" i="7"/>
  <c r="T63" i="7"/>
  <c r="T66" i="7"/>
  <c r="T62" i="7"/>
  <c r="T59" i="7"/>
  <c r="T64" i="7"/>
  <c r="T61" i="7"/>
  <c r="T58" i="7"/>
  <c r="U52" i="7"/>
  <c r="T65" i="7"/>
  <c r="T60" i="7"/>
  <c r="A71" i="7"/>
  <c r="J102" i="3"/>
  <c r="J91" i="3"/>
  <c r="J80" i="3"/>
  <c r="K99" i="3"/>
  <c r="K102" i="3" s="1"/>
  <c r="K98" i="3"/>
  <c r="K8" i="9" s="1"/>
  <c r="K88" i="3"/>
  <c r="K91" i="3" s="1"/>
  <c r="K87" i="3"/>
  <c r="K8" i="8" s="1"/>
  <c r="K100" i="3"/>
  <c r="K77" i="3"/>
  <c r="K80" i="3" s="1"/>
  <c r="K78" i="3"/>
  <c r="K76" i="3"/>
  <c r="K11" i="7" s="1"/>
  <c r="K89" i="3"/>
  <c r="K66" i="3"/>
  <c r="K69" i="3" s="1"/>
  <c r="K56" i="3"/>
  <c r="J69" i="3"/>
  <c r="I53" i="3"/>
  <c r="G109" i="3"/>
  <c r="Y101" i="3"/>
  <c r="L50" i="3"/>
  <c r="K67" i="3"/>
  <c r="K55" i="3"/>
  <c r="K65" i="3"/>
  <c r="K8" i="6" s="1"/>
  <c r="K54" i="3"/>
  <c r="U68" i="3"/>
  <c r="M52" i="5"/>
  <c r="L59" i="5"/>
  <c r="L58" i="5"/>
  <c r="F21" i="1"/>
  <c r="F17" i="1"/>
  <c r="F16" i="1"/>
  <c r="D20" i="1"/>
  <c r="K6" i="1"/>
  <c r="D34" i="3" s="1"/>
  <c r="X8" i="1"/>
  <c r="W19" i="9" l="1"/>
  <c r="X12" i="9"/>
  <c r="W12" i="8"/>
  <c r="V19" i="8"/>
  <c r="A72" i="7"/>
  <c r="U66" i="7"/>
  <c r="U62" i="7"/>
  <c r="U65" i="7"/>
  <c r="U61" i="7"/>
  <c r="U64" i="7"/>
  <c r="U58" i="7"/>
  <c r="V52" i="7"/>
  <c r="U67" i="7"/>
  <c r="U68" i="7"/>
  <c r="U60" i="7"/>
  <c r="U63" i="7"/>
  <c r="U59" i="7"/>
  <c r="L100" i="3"/>
  <c r="L89" i="3"/>
  <c r="L87" i="3"/>
  <c r="L8" i="8" s="1"/>
  <c r="L76" i="3"/>
  <c r="L11" i="7" s="1"/>
  <c r="L77" i="3"/>
  <c r="L98" i="3"/>
  <c r="L8" i="9" s="1"/>
  <c r="L88" i="3"/>
  <c r="L78" i="3"/>
  <c r="L66" i="3"/>
  <c r="L69" i="3" s="1"/>
  <c r="L99" i="3"/>
  <c r="L102" i="3" s="1"/>
  <c r="L56" i="3"/>
  <c r="Z101" i="3"/>
  <c r="K58" i="3"/>
  <c r="M50" i="3"/>
  <c r="L55" i="3"/>
  <c r="L58" i="3" s="1"/>
  <c r="L65" i="3"/>
  <c r="L8" i="6" s="1"/>
  <c r="L67" i="3"/>
  <c r="L54" i="3"/>
  <c r="L11" i="5" s="1"/>
  <c r="K11" i="5"/>
  <c r="V68" i="3"/>
  <c r="N52" i="5"/>
  <c r="M58" i="5"/>
  <c r="M60" i="5"/>
  <c r="M59" i="5"/>
  <c r="D20" i="3"/>
  <c r="E63" i="3" s="1"/>
  <c r="G110" i="3" s="1"/>
  <c r="X19" i="9" l="1"/>
  <c r="Y12" i="9"/>
  <c r="W19" i="8"/>
  <c r="X12" i="8"/>
  <c r="V69" i="7"/>
  <c r="V65" i="7"/>
  <c r="V68" i="7"/>
  <c r="V64" i="7"/>
  <c r="V60" i="7"/>
  <c r="V67" i="7"/>
  <c r="V61" i="7"/>
  <c r="V62" i="7"/>
  <c r="V63" i="7"/>
  <c r="V59" i="7"/>
  <c r="W52" i="7"/>
  <c r="V66" i="7"/>
  <c r="V58" i="7"/>
  <c r="A73" i="7"/>
  <c r="M100" i="3"/>
  <c r="M66" i="3"/>
  <c r="M69" i="3" s="1"/>
  <c r="M77" i="3"/>
  <c r="M80" i="3" s="1"/>
  <c r="M76" i="3"/>
  <c r="M11" i="7" s="1"/>
  <c r="M89" i="3"/>
  <c r="M98" i="3"/>
  <c r="M8" i="9" s="1"/>
  <c r="M88" i="3"/>
  <c r="M91" i="3" s="1"/>
  <c r="M78" i="3"/>
  <c r="M99" i="3"/>
  <c r="M102" i="3" s="1"/>
  <c r="M87" i="3"/>
  <c r="M8" i="8" s="1"/>
  <c r="M56" i="3"/>
  <c r="L80" i="3"/>
  <c r="L91" i="3"/>
  <c r="E85" i="3"/>
  <c r="AA101" i="3"/>
  <c r="N50" i="3"/>
  <c r="M55" i="3"/>
  <c r="M58" i="3" s="1"/>
  <c r="M65" i="3"/>
  <c r="M8" i="6" s="1"/>
  <c r="M67" i="3"/>
  <c r="M54" i="3"/>
  <c r="M11" i="5" s="1"/>
  <c r="W68" i="3"/>
  <c r="O52" i="5"/>
  <c r="N60" i="5"/>
  <c r="N59" i="5"/>
  <c r="N58" i="5"/>
  <c r="N61" i="5"/>
  <c r="Z12" i="9" l="1"/>
  <c r="Y19" i="9"/>
  <c r="X19" i="8"/>
  <c r="Y12" i="8"/>
  <c r="W68" i="7"/>
  <c r="W64" i="7"/>
  <c r="W67" i="7"/>
  <c r="W63" i="7"/>
  <c r="W70" i="7"/>
  <c r="W62" i="7"/>
  <c r="W65" i="7"/>
  <c r="W60" i="7"/>
  <c r="W59" i="7"/>
  <c r="W66" i="7"/>
  <c r="W58" i="7"/>
  <c r="X52" i="7"/>
  <c r="W69" i="7"/>
  <c r="W61" i="7"/>
  <c r="A74" i="7"/>
  <c r="N89" i="3"/>
  <c r="N78" i="3"/>
  <c r="N99" i="3"/>
  <c r="N98" i="3"/>
  <c r="N8" i="9" s="1"/>
  <c r="N88" i="3"/>
  <c r="N91" i="3" s="1"/>
  <c r="N66" i="3"/>
  <c r="N69" i="3" s="1"/>
  <c r="N87" i="3"/>
  <c r="N8" i="8" s="1"/>
  <c r="N77" i="3"/>
  <c r="N80" i="3" s="1"/>
  <c r="N76" i="3"/>
  <c r="N11" i="7" s="1"/>
  <c r="N100" i="3"/>
  <c r="N56" i="3"/>
  <c r="G113" i="3"/>
  <c r="AB101" i="3"/>
  <c r="O50" i="3"/>
  <c r="N67" i="3"/>
  <c r="N55" i="3"/>
  <c r="N58" i="3" s="1"/>
  <c r="N65" i="3"/>
  <c r="N8" i="6" s="1"/>
  <c r="N54" i="3"/>
  <c r="N11" i="5" s="1"/>
  <c r="X68" i="3"/>
  <c r="P52" i="5"/>
  <c r="O62" i="5"/>
  <c r="O59" i="5"/>
  <c r="O60" i="5"/>
  <c r="O61" i="5"/>
  <c r="O58" i="5"/>
  <c r="AL6" i="4"/>
  <c r="AM5" i="7" s="1"/>
  <c r="AM6" i="7" s="1"/>
  <c r="AK6" i="4"/>
  <c r="AL5" i="7" s="1"/>
  <c r="AL6" i="7" s="1"/>
  <c r="AJ6" i="4"/>
  <c r="AK5" i="7" s="1"/>
  <c r="AK6" i="7" s="1"/>
  <c r="AI6" i="4"/>
  <c r="AJ5" i="7" s="1"/>
  <c r="AJ6" i="7" s="1"/>
  <c r="AH6" i="4"/>
  <c r="AG6" i="4"/>
  <c r="AH5" i="7" s="1"/>
  <c r="AH6" i="7" s="1"/>
  <c r="AF6" i="4"/>
  <c r="AE6" i="4"/>
  <c r="AF5" i="7" s="1"/>
  <c r="AF6" i="7" s="1"/>
  <c r="AD6" i="4"/>
  <c r="AE5" i="7" s="1"/>
  <c r="AE6" i="7" s="1"/>
  <c r="AC6" i="4"/>
  <c r="AD5" i="7" s="1"/>
  <c r="AD6" i="7" s="1"/>
  <c r="AB6" i="4"/>
  <c r="AA6" i="4"/>
  <c r="AB5" i="7" s="1"/>
  <c r="Z6" i="4"/>
  <c r="AA5" i="7" s="1"/>
  <c r="Y6" i="4"/>
  <c r="Z5" i="7" s="1"/>
  <c r="X6" i="4"/>
  <c r="Y5" i="7" s="1"/>
  <c r="W6" i="4"/>
  <c r="X5" i="7" s="1"/>
  <c r="V6" i="4"/>
  <c r="W5" i="7" s="1"/>
  <c r="U6" i="4"/>
  <c r="V5" i="7" s="1"/>
  <c r="T6" i="4"/>
  <c r="S6" i="4"/>
  <c r="T5" i="7" s="1"/>
  <c r="R6" i="4"/>
  <c r="Q6" i="4"/>
  <c r="P6" i="4"/>
  <c r="Q5" i="7" s="1"/>
  <c r="O6" i="4"/>
  <c r="P5" i="7" s="1"/>
  <c r="N6" i="4"/>
  <c r="O5" i="7" s="1"/>
  <c r="M6" i="4"/>
  <c r="N5" i="7" s="1"/>
  <c r="L6" i="4"/>
  <c r="M5" i="7" s="1"/>
  <c r="K6" i="4"/>
  <c r="L5" i="7" s="1"/>
  <c r="J6" i="4"/>
  <c r="K5" i="7" s="1"/>
  <c r="I6" i="4"/>
  <c r="I7" i="4" s="1"/>
  <c r="I8" i="4" s="1"/>
  <c r="AB25" i="4"/>
  <c r="AC25" i="4" s="1"/>
  <c r="AD25" i="4" s="1"/>
  <c r="AE25" i="4" s="1"/>
  <c r="AF25" i="4" s="1"/>
  <c r="AG25" i="4" s="1"/>
  <c r="AH25" i="4" s="1"/>
  <c r="AI25" i="4" s="1"/>
  <c r="AJ25" i="4" s="1"/>
  <c r="AK25" i="4" s="1"/>
  <c r="AL25" i="4" s="1"/>
  <c r="AM25" i="4" s="1"/>
  <c r="AN25" i="4" s="1"/>
  <c r="AO25" i="4" s="1"/>
  <c r="AP25" i="4" s="1"/>
  <c r="AQ25" i="4" s="1"/>
  <c r="AR25" i="4" s="1"/>
  <c r="AS25" i="4" s="1"/>
  <c r="AT25" i="4" s="1"/>
  <c r="AU25" i="4" s="1"/>
  <c r="AV25" i="4" s="1"/>
  <c r="X25" i="4"/>
  <c r="Y25" i="4" s="1"/>
  <c r="Z25" i="4" s="1"/>
  <c r="R25" i="4"/>
  <c r="S25" i="4" s="1"/>
  <c r="T25" i="4" s="1"/>
  <c r="U25" i="4" s="1"/>
  <c r="J25" i="4"/>
  <c r="K25" i="4" s="1"/>
  <c r="L25" i="4" s="1"/>
  <c r="M25" i="4" s="1"/>
  <c r="N25" i="4" s="1"/>
  <c r="O25" i="4" s="1"/>
  <c r="P25" i="4" s="1"/>
  <c r="X24" i="4"/>
  <c r="Y24" i="4" s="1"/>
  <c r="Z24" i="4" s="1"/>
  <c r="AA24" i="4" s="1"/>
  <c r="AB24" i="4" s="1"/>
  <c r="AC24" i="4" s="1"/>
  <c r="AD24" i="4" s="1"/>
  <c r="AE24" i="4" s="1"/>
  <c r="AF24" i="4" s="1"/>
  <c r="AG24" i="4" s="1"/>
  <c r="AH24" i="4" s="1"/>
  <c r="AI24" i="4" s="1"/>
  <c r="AJ24" i="4" s="1"/>
  <c r="AK24" i="4" s="1"/>
  <c r="AL24" i="4" s="1"/>
  <c r="AM24" i="4" s="1"/>
  <c r="AN24" i="4" s="1"/>
  <c r="AO24" i="4" s="1"/>
  <c r="AP24" i="4" s="1"/>
  <c r="AQ24" i="4" s="1"/>
  <c r="AR24" i="4" s="1"/>
  <c r="AS24" i="4" s="1"/>
  <c r="AT24" i="4" s="1"/>
  <c r="AU24" i="4" s="1"/>
  <c r="AV24" i="4" s="1"/>
  <c r="S24" i="4"/>
  <c r="T24" i="4" s="1"/>
  <c r="U24" i="4" s="1"/>
  <c r="V24" i="4" s="1"/>
  <c r="N24" i="4"/>
  <c r="O24" i="4" s="1"/>
  <c r="P24" i="4" s="1"/>
  <c r="Q24" i="4" s="1"/>
  <c r="J24" i="4"/>
  <c r="K24" i="4" s="1"/>
  <c r="L24" i="4" s="1"/>
  <c r="AC23" i="4"/>
  <c r="AD23" i="4" s="1"/>
  <c r="AE23" i="4" s="1"/>
  <c r="AF23" i="4" s="1"/>
  <c r="AG23" i="4" s="1"/>
  <c r="AH23" i="4" s="1"/>
  <c r="AI23" i="4" s="1"/>
  <c r="AJ23" i="4" s="1"/>
  <c r="AK23" i="4" s="1"/>
  <c r="X23" i="4"/>
  <c r="Y23" i="4" s="1"/>
  <c r="Z23" i="4" s="1"/>
  <c r="AA23" i="4" s="1"/>
  <c r="R23" i="4"/>
  <c r="S23" i="4" s="1"/>
  <c r="T23" i="4" s="1"/>
  <c r="U23" i="4" s="1"/>
  <c r="V23" i="4" s="1"/>
  <c r="J23" i="4"/>
  <c r="K23" i="4" s="1"/>
  <c r="L23" i="4" s="1"/>
  <c r="M23" i="4" s="1"/>
  <c r="N23" i="4" s="1"/>
  <c r="O23" i="4" s="1"/>
  <c r="P23" i="4" s="1"/>
  <c r="AL21" i="4"/>
  <c r="AK21" i="4"/>
  <c r="AJ21" i="4"/>
  <c r="AI21" i="4"/>
  <c r="AH21" i="4"/>
  <c r="AG21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I27" i="4" s="1"/>
  <c r="AV20" i="4"/>
  <c r="AV21" i="4" s="1"/>
  <c r="Q7" i="4"/>
  <c r="Q8" i="4" s="1"/>
  <c r="I4" i="4"/>
  <c r="D12" i="2"/>
  <c r="E11" i="2"/>
  <c r="D11" i="2"/>
  <c r="E10" i="2"/>
  <c r="I8" i="2"/>
  <c r="J8" i="2" s="1"/>
  <c r="K8" i="2" s="1"/>
  <c r="L8" i="2" s="1"/>
  <c r="M8" i="2" s="1"/>
  <c r="N8" i="2" s="1"/>
  <c r="O8" i="2" s="1"/>
  <c r="P8" i="2" s="1"/>
  <c r="Q8" i="2" s="1"/>
  <c r="R8" i="2" s="1"/>
  <c r="S8" i="2" s="1"/>
  <c r="T8" i="2" s="1"/>
  <c r="U8" i="2" s="1"/>
  <c r="V8" i="2" s="1"/>
  <c r="W8" i="2" s="1"/>
  <c r="X8" i="2" s="1"/>
  <c r="Y8" i="2" s="1"/>
  <c r="Z8" i="2" s="1"/>
  <c r="AA8" i="2" s="1"/>
  <c r="AB8" i="2" s="1"/>
  <c r="AC8" i="2" s="1"/>
  <c r="AD8" i="2" s="1"/>
  <c r="AE8" i="2" s="1"/>
  <c r="AF8" i="2" s="1"/>
  <c r="AG8" i="2" s="1"/>
  <c r="AH8" i="2" s="1"/>
  <c r="AI8" i="2" s="1"/>
  <c r="AJ8" i="2" s="1"/>
  <c r="AK8" i="2" s="1"/>
  <c r="AL8" i="2" s="1"/>
  <c r="AA12" i="9" l="1"/>
  <c r="Z19" i="9"/>
  <c r="Z12" i="8"/>
  <c r="Y19" i="8"/>
  <c r="J7" i="5"/>
  <c r="J8" i="5" s="1"/>
  <c r="J7" i="7"/>
  <c r="B122" i="7"/>
  <c r="P6" i="7"/>
  <c r="B130" i="7"/>
  <c r="X6" i="7"/>
  <c r="M6" i="7"/>
  <c r="B119" i="7"/>
  <c r="Y6" i="7"/>
  <c r="B131" i="7"/>
  <c r="AG5" i="5"/>
  <c r="AG6" i="5" s="1"/>
  <c r="AG5" i="7"/>
  <c r="AG6" i="7" s="1"/>
  <c r="J5" i="5"/>
  <c r="B116" i="5" s="1"/>
  <c r="J5" i="7"/>
  <c r="R5" i="5"/>
  <c r="B124" i="5" s="1"/>
  <c r="R5" i="7"/>
  <c r="Z6" i="7"/>
  <c r="B132" i="7"/>
  <c r="B118" i="7"/>
  <c r="L6" i="7"/>
  <c r="B126" i="7"/>
  <c r="T6" i="7"/>
  <c r="B134" i="7"/>
  <c r="AB6" i="7"/>
  <c r="B123" i="7"/>
  <c r="Q6" i="7"/>
  <c r="U5" i="5"/>
  <c r="B127" i="5" s="1"/>
  <c r="U5" i="7"/>
  <c r="AC5" i="5"/>
  <c r="AC5" i="7"/>
  <c r="AF7" i="4"/>
  <c r="AF8" i="4" s="1"/>
  <c r="B120" i="7"/>
  <c r="N6" i="7"/>
  <c r="V6" i="7"/>
  <c r="B128" i="7"/>
  <c r="B117" i="7"/>
  <c r="K6" i="7"/>
  <c r="B121" i="7"/>
  <c r="O6" i="7"/>
  <c r="S5" i="5"/>
  <c r="B125" i="5" s="1"/>
  <c r="S5" i="7"/>
  <c r="B129" i="7"/>
  <c r="W6" i="7"/>
  <c r="B133" i="7"/>
  <c r="AA6" i="7"/>
  <c r="AI5" i="5"/>
  <c r="AI6" i="5" s="1"/>
  <c r="AI5" i="7"/>
  <c r="AI6" i="7" s="1"/>
  <c r="A75" i="7"/>
  <c r="X71" i="7"/>
  <c r="X67" i="7"/>
  <c r="X63" i="7"/>
  <c r="X70" i="7"/>
  <c r="X66" i="7"/>
  <c r="X62" i="7"/>
  <c r="X65" i="7"/>
  <c r="X60" i="7"/>
  <c r="X59" i="7"/>
  <c r="X68" i="7"/>
  <c r="X58" i="7"/>
  <c r="Y52" i="7"/>
  <c r="X69" i="7"/>
  <c r="X61" i="7"/>
  <c r="X64" i="7"/>
  <c r="O99" i="3"/>
  <c r="O102" i="3" s="1"/>
  <c r="O98" i="3"/>
  <c r="O8" i="9" s="1"/>
  <c r="O88" i="3"/>
  <c r="O91" i="3" s="1"/>
  <c r="O87" i="3"/>
  <c r="O8" i="8" s="1"/>
  <c r="O76" i="3"/>
  <c r="O11" i="7" s="1"/>
  <c r="O100" i="3"/>
  <c r="O89" i="3"/>
  <c r="O78" i="3"/>
  <c r="O66" i="3"/>
  <c r="O69" i="3" s="1"/>
  <c r="O77" i="3"/>
  <c r="O80" i="3" s="1"/>
  <c r="O56" i="3"/>
  <c r="N102" i="3"/>
  <c r="AC101" i="3"/>
  <c r="P50" i="3"/>
  <c r="O67" i="3"/>
  <c r="O55" i="3"/>
  <c r="O65" i="3"/>
  <c r="O8" i="6" s="1"/>
  <c r="O54" i="3"/>
  <c r="B58" i="5"/>
  <c r="R7" i="4"/>
  <c r="R8" i="4" s="1"/>
  <c r="AH7" i="4"/>
  <c r="AH8" i="4" s="1"/>
  <c r="M5" i="5"/>
  <c r="L7" i="4"/>
  <c r="L8" i="4" s="1"/>
  <c r="Q5" i="5"/>
  <c r="P7" i="4"/>
  <c r="P8" i="4" s="1"/>
  <c r="Y5" i="5"/>
  <c r="X7" i="4"/>
  <c r="X8" i="4" s="1"/>
  <c r="N5" i="5"/>
  <c r="M7" i="4"/>
  <c r="M8" i="4" s="1"/>
  <c r="R6" i="5"/>
  <c r="V5" i="5"/>
  <c r="U7" i="4"/>
  <c r="U8" i="4" s="1"/>
  <c r="AD5" i="5"/>
  <c r="AD6" i="5" s="1"/>
  <c r="AC7" i="4"/>
  <c r="AC8" i="4" s="1"/>
  <c r="AH5" i="5"/>
  <c r="AH6" i="5" s="1"/>
  <c r="AG7" i="4"/>
  <c r="AG8" i="4" s="1"/>
  <c r="AL5" i="5"/>
  <c r="AL6" i="5" s="1"/>
  <c r="AK7" i="4"/>
  <c r="AK8" i="4" s="1"/>
  <c r="B135" i="5"/>
  <c r="AC6" i="5"/>
  <c r="AK5" i="5"/>
  <c r="AK6" i="5" s="1"/>
  <c r="AJ7" i="4"/>
  <c r="AJ8" i="4" s="1"/>
  <c r="T7" i="4"/>
  <c r="T8" i="4" s="1"/>
  <c r="J6" i="5"/>
  <c r="Z5" i="5"/>
  <c r="Y7" i="4"/>
  <c r="Y8" i="4" s="1"/>
  <c r="AB7" i="4"/>
  <c r="AB8" i="4" s="1"/>
  <c r="J7" i="4"/>
  <c r="J8" i="4" s="1"/>
  <c r="K5" i="5"/>
  <c r="N7" i="4"/>
  <c r="N8" i="4" s="1"/>
  <c r="O5" i="5"/>
  <c r="V7" i="4"/>
  <c r="V8" i="4" s="1"/>
  <c r="W5" i="5"/>
  <c r="Z7" i="4"/>
  <c r="Z8" i="4" s="1"/>
  <c r="AA5" i="5"/>
  <c r="AD7" i="4"/>
  <c r="AD8" i="4" s="1"/>
  <c r="AE5" i="5"/>
  <c r="AE6" i="5" s="1"/>
  <c r="AL7" i="4"/>
  <c r="AL8" i="4" s="1"/>
  <c r="AM5" i="5"/>
  <c r="AM6" i="5" s="1"/>
  <c r="K7" i="4"/>
  <c r="K8" i="4" s="1"/>
  <c r="L5" i="5"/>
  <c r="O7" i="4"/>
  <c r="O8" i="4" s="1"/>
  <c r="P5" i="5"/>
  <c r="S7" i="4"/>
  <c r="S8" i="4" s="1"/>
  <c r="T5" i="5"/>
  <c r="W7" i="4"/>
  <c r="W8" i="4" s="1"/>
  <c r="X5" i="5"/>
  <c r="AA7" i="4"/>
  <c r="AA8" i="4" s="1"/>
  <c r="AB5" i="5"/>
  <c r="AE7" i="4"/>
  <c r="AE8" i="4" s="1"/>
  <c r="AF5" i="5"/>
  <c r="AF6" i="5" s="1"/>
  <c r="AI7" i="4"/>
  <c r="AI8" i="4" s="1"/>
  <c r="AJ5" i="5"/>
  <c r="AJ6" i="5" s="1"/>
  <c r="Y68" i="3"/>
  <c r="Q52" i="5"/>
  <c r="P63" i="5"/>
  <c r="P62" i="5"/>
  <c r="P58" i="5"/>
  <c r="P61" i="5"/>
  <c r="P60" i="5"/>
  <c r="P59" i="5"/>
  <c r="AM20" i="4"/>
  <c r="AN20" i="4" s="1"/>
  <c r="AN21" i="4" s="1"/>
  <c r="K27" i="4"/>
  <c r="V25" i="4"/>
  <c r="U27" i="4"/>
  <c r="AL23" i="4"/>
  <c r="AM23" i="4" s="1"/>
  <c r="AN23" i="4" s="1"/>
  <c r="AO23" i="4" s="1"/>
  <c r="AP23" i="4" s="1"/>
  <c r="AQ23" i="4" s="1"/>
  <c r="AR23" i="4" s="1"/>
  <c r="AS23" i="4" s="1"/>
  <c r="AT23" i="4" s="1"/>
  <c r="AU23" i="4" s="1"/>
  <c r="AV23" i="4" s="1"/>
  <c r="AV27" i="4" s="1"/>
  <c r="AK27" i="4"/>
  <c r="N27" i="4"/>
  <c r="V27" i="4"/>
  <c r="J27" i="4"/>
  <c r="R27" i="4"/>
  <c r="J4" i="4"/>
  <c r="M27" i="4"/>
  <c r="Q27" i="4"/>
  <c r="Y27" i="4"/>
  <c r="AC27" i="4"/>
  <c r="AG27" i="4"/>
  <c r="Z27" i="4"/>
  <c r="AH27" i="4"/>
  <c r="O27" i="4"/>
  <c r="AA27" i="4"/>
  <c r="AI27" i="4"/>
  <c r="AD27" i="4"/>
  <c r="S27" i="4"/>
  <c r="W27" i="4"/>
  <c r="AE27" i="4"/>
  <c r="L27" i="4"/>
  <c r="P27" i="4"/>
  <c r="T27" i="4"/>
  <c r="X27" i="4"/>
  <c r="AB27" i="4"/>
  <c r="AF27" i="4"/>
  <c r="AJ27" i="4"/>
  <c r="D13" i="2"/>
  <c r="E12" i="2"/>
  <c r="AC38" i="14" l="1"/>
  <c r="AM8" i="4"/>
  <c r="AN8" i="4" s="1"/>
  <c r="AO8" i="4" s="1"/>
  <c r="AP8" i="4" s="1"/>
  <c r="AQ8" i="4" s="1"/>
  <c r="AR8" i="4" s="1"/>
  <c r="AS8" i="4" s="1"/>
  <c r="AT8" i="4" s="1"/>
  <c r="AU8" i="4" s="1"/>
  <c r="AV8" i="4" s="1"/>
  <c r="F16" i="4"/>
  <c r="D6" i="10" s="1"/>
  <c r="F6" i="10" s="1"/>
  <c r="AA19" i="9"/>
  <c r="AB12" i="9"/>
  <c r="AA12" i="8"/>
  <c r="Z19" i="8"/>
  <c r="AK7" i="5"/>
  <c r="B85" i="5" s="1"/>
  <c r="AK7" i="7"/>
  <c r="X7" i="5"/>
  <c r="B72" i="5" s="1"/>
  <c r="X7" i="7"/>
  <c r="AH7" i="5"/>
  <c r="B82" i="5" s="1"/>
  <c r="AH7" i="7"/>
  <c r="W7" i="5"/>
  <c r="B71" i="5" s="1"/>
  <c r="W7" i="7"/>
  <c r="U6" i="7"/>
  <c r="B127" i="7"/>
  <c r="AG7" i="5"/>
  <c r="B81" i="5" s="1"/>
  <c r="AG7" i="7"/>
  <c r="T7" i="5"/>
  <c r="B68" i="5" s="1"/>
  <c r="T7" i="7"/>
  <c r="AD7" i="5"/>
  <c r="AD8" i="5" s="1"/>
  <c r="AD7" i="7"/>
  <c r="AC7" i="5"/>
  <c r="B77" i="5" s="1"/>
  <c r="AC7" i="7"/>
  <c r="M7" i="5"/>
  <c r="M8" i="5" s="1"/>
  <c r="M7" i="7"/>
  <c r="AE7" i="5"/>
  <c r="B79" i="5" s="1"/>
  <c r="AE7" i="7"/>
  <c r="AI7" i="5"/>
  <c r="B83" i="5" s="1"/>
  <c r="AI7" i="7"/>
  <c r="Z7" i="5"/>
  <c r="B74" i="5" s="1"/>
  <c r="Z7" i="7"/>
  <c r="S7" i="5"/>
  <c r="S8" i="5" s="1"/>
  <c r="S7" i="7"/>
  <c r="AL7" i="5"/>
  <c r="B86" i="5" s="1"/>
  <c r="AL7" i="7"/>
  <c r="L7" i="5"/>
  <c r="B60" i="5" s="1"/>
  <c r="L7" i="7"/>
  <c r="S6" i="5"/>
  <c r="U6" i="5"/>
  <c r="AC6" i="7"/>
  <c r="B135" i="7"/>
  <c r="J6" i="7"/>
  <c r="B116" i="7"/>
  <c r="B58" i="7"/>
  <c r="J8" i="7"/>
  <c r="U7" i="5"/>
  <c r="U8" i="5" s="1"/>
  <c r="U7" i="7"/>
  <c r="AB7" i="5"/>
  <c r="AB8" i="5" s="1"/>
  <c r="AB7" i="7"/>
  <c r="N7" i="5"/>
  <c r="B62" i="5" s="1"/>
  <c r="N7" i="7"/>
  <c r="V7" i="5"/>
  <c r="V8" i="5" s="1"/>
  <c r="V7" i="7"/>
  <c r="B124" i="7"/>
  <c r="R6" i="7"/>
  <c r="Q7" i="5"/>
  <c r="Q8" i="5" s="1"/>
  <c r="Q7" i="7"/>
  <c r="P7" i="5"/>
  <c r="P8" i="5" s="1"/>
  <c r="P7" i="7"/>
  <c r="O7" i="5"/>
  <c r="O8" i="5" s="1"/>
  <c r="O7" i="7"/>
  <c r="Y7" i="5"/>
  <c r="B73" i="5" s="1"/>
  <c r="Y7" i="7"/>
  <c r="AF7" i="5"/>
  <c r="B80" i="5" s="1"/>
  <c r="AF7" i="7"/>
  <c r="AJ7" i="5"/>
  <c r="B84" i="5" s="1"/>
  <c r="AJ7" i="7"/>
  <c r="AA7" i="5"/>
  <c r="B75" i="5" s="1"/>
  <c r="AA7" i="7"/>
  <c r="R7" i="5"/>
  <c r="B66" i="5" s="1"/>
  <c r="R7" i="7"/>
  <c r="K7" i="5"/>
  <c r="B59" i="5" s="1"/>
  <c r="K7" i="7"/>
  <c r="AW7" i="5"/>
  <c r="B97" i="5" s="1"/>
  <c r="AW7" i="7"/>
  <c r="B125" i="7"/>
  <c r="S6" i="7"/>
  <c r="A76" i="7"/>
  <c r="Y72" i="7"/>
  <c r="Y71" i="7"/>
  <c r="Y70" i="7"/>
  <c r="Y66" i="7"/>
  <c r="Y62" i="7"/>
  <c r="Y69" i="7"/>
  <c r="Y65" i="7"/>
  <c r="Y61" i="7"/>
  <c r="Y68" i="7"/>
  <c r="Y58" i="7"/>
  <c r="Z52" i="7"/>
  <c r="Y63" i="7"/>
  <c r="Y64" i="7"/>
  <c r="Y67" i="7"/>
  <c r="Y60" i="7"/>
  <c r="Y59" i="7"/>
  <c r="P100" i="3"/>
  <c r="P77" i="3"/>
  <c r="P78" i="3"/>
  <c r="P66" i="3"/>
  <c r="P69" i="3" s="1"/>
  <c r="P98" i="3"/>
  <c r="P8" i="9" s="1"/>
  <c r="P88" i="3"/>
  <c r="P76" i="3"/>
  <c r="P11" i="7" s="1"/>
  <c r="P99" i="3"/>
  <c r="P87" i="3"/>
  <c r="P8" i="8" s="1"/>
  <c r="P89" i="3"/>
  <c r="P56" i="3"/>
  <c r="AD101" i="3"/>
  <c r="O58" i="3"/>
  <c r="O11" i="5"/>
  <c r="Q50" i="3"/>
  <c r="P67" i="3"/>
  <c r="P55" i="3"/>
  <c r="P58" i="3" s="1"/>
  <c r="P65" i="3"/>
  <c r="P8" i="6" s="1"/>
  <c r="P54" i="3"/>
  <c r="P11" i="5" s="1"/>
  <c r="B64" i="5"/>
  <c r="B134" i="5"/>
  <c r="AB6" i="5"/>
  <c r="B118" i="5"/>
  <c r="L6" i="5"/>
  <c r="B133" i="5"/>
  <c r="AA6" i="5"/>
  <c r="B117" i="5"/>
  <c r="K6" i="5"/>
  <c r="L8" i="5"/>
  <c r="B126" i="5"/>
  <c r="T6" i="5"/>
  <c r="B132" i="5"/>
  <c r="Z6" i="5"/>
  <c r="B123" i="5"/>
  <c r="Q6" i="5"/>
  <c r="B76" i="5"/>
  <c r="B130" i="5"/>
  <c r="X6" i="5"/>
  <c r="B122" i="5"/>
  <c r="P6" i="5"/>
  <c r="B129" i="5"/>
  <c r="W6" i="5"/>
  <c r="B121" i="5"/>
  <c r="O6" i="5"/>
  <c r="B128" i="5"/>
  <c r="V6" i="5"/>
  <c r="B120" i="5"/>
  <c r="N6" i="5"/>
  <c r="B131" i="5"/>
  <c r="Y6" i="5"/>
  <c r="B119" i="5"/>
  <c r="M6" i="5"/>
  <c r="Z68" i="3"/>
  <c r="R52" i="5"/>
  <c r="Q61" i="5"/>
  <c r="Q64" i="5"/>
  <c r="Q58" i="5"/>
  <c r="Q63" i="5"/>
  <c r="Q62" i="5"/>
  <c r="Q60" i="5"/>
  <c r="Q59" i="5"/>
  <c r="AM21" i="4"/>
  <c r="AM27" i="4" s="1"/>
  <c r="AN27" i="4"/>
  <c r="K28" i="4"/>
  <c r="AO20" i="4"/>
  <c r="AO21" i="4" s="1"/>
  <c r="AL27" i="4"/>
  <c r="AM7" i="7" s="1"/>
  <c r="AX65" i="4"/>
  <c r="AV28" i="4"/>
  <c r="Z28" i="4"/>
  <c r="I28" i="4"/>
  <c r="J28" i="4"/>
  <c r="AJ28" i="4"/>
  <c r="T28" i="4"/>
  <c r="S28" i="4"/>
  <c r="V28" i="4"/>
  <c r="AH28" i="4"/>
  <c r="AG28" i="4"/>
  <c r="Y28" i="4"/>
  <c r="M28" i="4"/>
  <c r="K4" i="4"/>
  <c r="R28" i="4"/>
  <c r="U28" i="4"/>
  <c r="W28" i="4"/>
  <c r="AA28" i="4"/>
  <c r="AC28" i="4"/>
  <c r="Q28" i="4"/>
  <c r="AB28" i="4"/>
  <c r="L28" i="4"/>
  <c r="O28" i="4"/>
  <c r="AK28" i="4"/>
  <c r="AF28" i="4"/>
  <c r="X28" i="4"/>
  <c r="P28" i="4"/>
  <c r="AE28" i="4"/>
  <c r="AD28" i="4"/>
  <c r="AI28" i="4"/>
  <c r="N28" i="4"/>
  <c r="D14" i="2"/>
  <c r="E13" i="2"/>
  <c r="AH8" i="5" l="1"/>
  <c r="AK8" i="5"/>
  <c r="AE8" i="5"/>
  <c r="AJ8" i="5"/>
  <c r="AW8" i="5"/>
  <c r="AL8" i="5"/>
  <c r="B69" i="5"/>
  <c r="N8" i="5"/>
  <c r="Z8" i="5"/>
  <c r="T8" i="5"/>
  <c r="R8" i="5"/>
  <c r="Y8" i="5"/>
  <c r="AC8" i="5"/>
  <c r="AF8" i="5"/>
  <c r="AA8" i="5"/>
  <c r="B67" i="5"/>
  <c r="X8" i="5"/>
  <c r="B63" i="5"/>
  <c r="B65" i="5"/>
  <c r="AB19" i="9"/>
  <c r="AC12" i="9"/>
  <c r="AA19" i="8"/>
  <c r="AB12" i="8"/>
  <c r="B70" i="5"/>
  <c r="K8" i="5"/>
  <c r="AI8" i="5"/>
  <c r="B78" i="5"/>
  <c r="AG8" i="5"/>
  <c r="W8" i="5"/>
  <c r="B61" i="5"/>
  <c r="AO7" i="5"/>
  <c r="AO8" i="5" s="1"/>
  <c r="AO7" i="7"/>
  <c r="K8" i="7"/>
  <c r="B59" i="7"/>
  <c r="B80" i="7"/>
  <c r="AF8" i="7"/>
  <c r="B65" i="7"/>
  <c r="Q8" i="7"/>
  <c r="B60" i="7"/>
  <c r="L8" i="7"/>
  <c r="AI8" i="7"/>
  <c r="B83" i="7"/>
  <c r="B61" i="7"/>
  <c r="M8" i="7"/>
  <c r="B81" i="7"/>
  <c r="AG8" i="7"/>
  <c r="X8" i="7"/>
  <c r="B72" i="7"/>
  <c r="B87" i="7"/>
  <c r="AM8" i="7"/>
  <c r="B97" i="7"/>
  <c r="AW8" i="7"/>
  <c r="B66" i="7"/>
  <c r="R8" i="7"/>
  <c r="B84" i="7"/>
  <c r="AJ8" i="7"/>
  <c r="B73" i="7"/>
  <c r="Y8" i="7"/>
  <c r="B64" i="7"/>
  <c r="P8" i="7"/>
  <c r="B62" i="7"/>
  <c r="N8" i="7"/>
  <c r="B69" i="7"/>
  <c r="U8" i="7"/>
  <c r="B86" i="7"/>
  <c r="AL8" i="7"/>
  <c r="B74" i="7"/>
  <c r="Z8" i="7"/>
  <c r="B79" i="7"/>
  <c r="AE8" i="7"/>
  <c r="B77" i="7"/>
  <c r="AC8" i="7"/>
  <c r="B68" i="7"/>
  <c r="T8" i="7"/>
  <c r="B82" i="7"/>
  <c r="AH8" i="7"/>
  <c r="B85" i="7"/>
  <c r="AK8" i="7"/>
  <c r="B75" i="7"/>
  <c r="AA8" i="7"/>
  <c r="O8" i="7"/>
  <c r="B63" i="7"/>
  <c r="B70" i="7"/>
  <c r="V8" i="7"/>
  <c r="AB8" i="7"/>
  <c r="B76" i="7"/>
  <c r="B67" i="7"/>
  <c r="S8" i="7"/>
  <c r="B78" i="7"/>
  <c r="AD8" i="7"/>
  <c r="B71" i="7"/>
  <c r="W8" i="7"/>
  <c r="AN7" i="5"/>
  <c r="B88" i="5" s="1"/>
  <c r="AN7" i="7"/>
  <c r="A77" i="7"/>
  <c r="Z71" i="7"/>
  <c r="Z69" i="7"/>
  <c r="Z65" i="7"/>
  <c r="Z72" i="7"/>
  <c r="Z68" i="7"/>
  <c r="Z64" i="7"/>
  <c r="Z60" i="7"/>
  <c r="Z73" i="7"/>
  <c r="Z63" i="7"/>
  <c r="Z66" i="7"/>
  <c r="Z61" i="7"/>
  <c r="Z67" i="7"/>
  <c r="Z59" i="7"/>
  <c r="Z62" i="7"/>
  <c r="Z58" i="7"/>
  <c r="Z70" i="7"/>
  <c r="AA52" i="7"/>
  <c r="P91" i="3"/>
  <c r="P80" i="3"/>
  <c r="Q100" i="3"/>
  <c r="Q66" i="3"/>
  <c r="Q69" i="3" s="1"/>
  <c r="Q77" i="3"/>
  <c r="Q80" i="3" s="1"/>
  <c r="Q76" i="3"/>
  <c r="Q11" i="7" s="1"/>
  <c r="Q89" i="3"/>
  <c r="Q99" i="3"/>
  <c r="Q102" i="3" s="1"/>
  <c r="Q87" i="3"/>
  <c r="Q8" i="8" s="1"/>
  <c r="Q98" i="3"/>
  <c r="Q8" i="9" s="1"/>
  <c r="Q88" i="3"/>
  <c r="Q91" i="3" s="1"/>
  <c r="Q78" i="3"/>
  <c r="Q56" i="3"/>
  <c r="P102" i="3"/>
  <c r="AE101" i="3"/>
  <c r="AM7" i="5"/>
  <c r="AM8" i="5" s="1"/>
  <c r="F15" i="4"/>
  <c r="D7" i="10" s="1"/>
  <c r="F7" i="10" s="1"/>
  <c r="R50" i="3"/>
  <c r="Q55" i="3"/>
  <c r="Q58" i="3" s="1"/>
  <c r="Q65" i="3"/>
  <c r="Q8" i="6" s="1"/>
  <c r="Q67" i="3"/>
  <c r="Q54" i="3"/>
  <c r="Q11" i="5" s="1"/>
  <c r="AA68" i="3"/>
  <c r="S52" i="5"/>
  <c r="R62" i="5"/>
  <c r="R65" i="5"/>
  <c r="R64" i="5"/>
  <c r="R63" i="5"/>
  <c r="R61" i="5"/>
  <c r="R60" i="5"/>
  <c r="R58" i="5"/>
  <c r="R59" i="5"/>
  <c r="AL28" i="4"/>
  <c r="AN28" i="4"/>
  <c r="AX57" i="4"/>
  <c r="AP20" i="4"/>
  <c r="AO27" i="4"/>
  <c r="L4" i="4"/>
  <c r="AM28" i="4"/>
  <c r="AQ20" i="4"/>
  <c r="AP21" i="4"/>
  <c r="D15" i="2"/>
  <c r="E14" i="2"/>
  <c r="AN8" i="5" l="1"/>
  <c r="B87" i="5"/>
  <c r="AD12" i="9"/>
  <c r="AC19" i="9"/>
  <c r="AB19" i="8"/>
  <c r="AC12" i="8"/>
  <c r="B89" i="5"/>
  <c r="B89" i="7"/>
  <c r="AO8" i="7"/>
  <c r="B88" i="7"/>
  <c r="AN8" i="7"/>
  <c r="AP7" i="5"/>
  <c r="B90" i="5" s="1"/>
  <c r="AP7" i="7"/>
  <c r="AA74" i="7"/>
  <c r="AA73" i="7"/>
  <c r="AA72" i="7"/>
  <c r="AA68" i="7"/>
  <c r="AA64" i="7"/>
  <c r="AA67" i="7"/>
  <c r="AA63" i="7"/>
  <c r="AA66" i="7"/>
  <c r="AA61" i="7"/>
  <c r="AA69" i="7"/>
  <c r="AA59" i="7"/>
  <c r="AA70" i="7"/>
  <c r="AA62" i="7"/>
  <c r="AA60" i="7"/>
  <c r="AA58" i="7"/>
  <c r="AB52" i="7"/>
  <c r="AA71" i="7"/>
  <c r="AA65" i="7"/>
  <c r="A78" i="7"/>
  <c r="R89" i="3"/>
  <c r="R78" i="3"/>
  <c r="R99" i="3"/>
  <c r="R102" i="3" s="1"/>
  <c r="R98" i="3"/>
  <c r="R8" i="9" s="1"/>
  <c r="R88" i="3"/>
  <c r="R91" i="3" s="1"/>
  <c r="R87" i="3"/>
  <c r="R8" i="8" s="1"/>
  <c r="R77" i="3"/>
  <c r="R80" i="3" s="1"/>
  <c r="R100" i="3"/>
  <c r="R66" i="3"/>
  <c r="R69" i="3" s="1"/>
  <c r="R76" i="3"/>
  <c r="R11" i="7" s="1"/>
  <c r="R56" i="3"/>
  <c r="AF101" i="3"/>
  <c r="S50" i="3"/>
  <c r="R55" i="3"/>
  <c r="R58" i="3" s="1"/>
  <c r="R67" i="3"/>
  <c r="R65" i="3"/>
  <c r="R8" i="6" s="1"/>
  <c r="R54" i="3"/>
  <c r="R11" i="5" s="1"/>
  <c r="AB68" i="3"/>
  <c r="T52" i="5"/>
  <c r="S65" i="5"/>
  <c r="S64" i="5"/>
  <c r="S66" i="5"/>
  <c r="S63" i="5"/>
  <c r="S59" i="5"/>
  <c r="S61" i="5"/>
  <c r="S60" i="5"/>
  <c r="S62" i="5"/>
  <c r="S58" i="5"/>
  <c r="M4" i="4"/>
  <c r="AP27" i="4"/>
  <c r="AO28" i="4"/>
  <c r="AX58" i="4"/>
  <c r="AR20" i="4"/>
  <c r="AQ21" i="4"/>
  <c r="D16" i="2"/>
  <c r="E15" i="2"/>
  <c r="AP8" i="5" l="1"/>
  <c r="AE12" i="9"/>
  <c r="AD19" i="9"/>
  <c r="AD12" i="8"/>
  <c r="AC19" i="8"/>
  <c r="AQ7" i="5"/>
  <c r="AQ7" i="7"/>
  <c r="B90" i="7"/>
  <c r="AP8" i="7"/>
  <c r="AB73" i="7"/>
  <c r="AB72" i="7"/>
  <c r="AB75" i="7"/>
  <c r="AB74" i="7"/>
  <c r="AB67" i="7"/>
  <c r="AB63" i="7"/>
  <c r="AB70" i="7"/>
  <c r="AB66" i="7"/>
  <c r="AB62" i="7"/>
  <c r="AB69" i="7"/>
  <c r="AB59" i="7"/>
  <c r="AB64" i="7"/>
  <c r="AB60" i="7"/>
  <c r="AB58" i="7"/>
  <c r="AC52" i="7"/>
  <c r="AB71" i="7"/>
  <c r="AB65" i="7"/>
  <c r="AB61" i="7"/>
  <c r="AB68" i="7"/>
  <c r="A79" i="7"/>
  <c r="S99" i="3"/>
  <c r="S102" i="3" s="1"/>
  <c r="S98" i="3"/>
  <c r="S8" i="9" s="1"/>
  <c r="S88" i="3"/>
  <c r="S91" i="3" s="1"/>
  <c r="S87" i="3"/>
  <c r="S8" i="8" s="1"/>
  <c r="S100" i="3"/>
  <c r="S78" i="3"/>
  <c r="S66" i="3"/>
  <c r="S69" i="3" s="1"/>
  <c r="S89" i="3"/>
  <c r="S76" i="3"/>
  <c r="S11" i="7" s="1"/>
  <c r="S77" i="3"/>
  <c r="S80" i="3" s="1"/>
  <c r="S56" i="3"/>
  <c r="AG101" i="3"/>
  <c r="T50" i="3"/>
  <c r="S67" i="3"/>
  <c r="S55" i="3"/>
  <c r="S58" i="3" s="1"/>
  <c r="S65" i="3"/>
  <c r="S8" i="6" s="1"/>
  <c r="S54" i="3"/>
  <c r="S11" i="5" s="1"/>
  <c r="B91" i="5"/>
  <c r="AQ8" i="5"/>
  <c r="AC68" i="3"/>
  <c r="U52" i="5"/>
  <c r="T66" i="5"/>
  <c r="T63" i="5"/>
  <c r="T67" i="5"/>
  <c r="T62" i="5"/>
  <c r="T59" i="5"/>
  <c r="T58" i="5"/>
  <c r="T65" i="5"/>
  <c r="T64" i="5"/>
  <c r="T61" i="5"/>
  <c r="T60" i="5"/>
  <c r="AQ27" i="4"/>
  <c r="N4" i="4"/>
  <c r="AR21" i="4"/>
  <c r="AS20" i="4"/>
  <c r="AX59" i="4"/>
  <c r="AP28" i="4"/>
  <c r="D17" i="2"/>
  <c r="E16" i="2"/>
  <c r="AE19" i="9" l="1"/>
  <c r="AF12" i="9"/>
  <c r="AE12" i="8"/>
  <c r="AD19" i="8"/>
  <c r="B91" i="7"/>
  <c r="AQ8" i="7"/>
  <c r="AR7" i="5"/>
  <c r="AR8" i="5" s="1"/>
  <c r="AR7" i="7"/>
  <c r="A80" i="7"/>
  <c r="AC76" i="7"/>
  <c r="AC72" i="7"/>
  <c r="AC75" i="7"/>
  <c r="AC71" i="7"/>
  <c r="AC74" i="7"/>
  <c r="AC70" i="7"/>
  <c r="AC66" i="7"/>
  <c r="AC62" i="7"/>
  <c r="AC73" i="7"/>
  <c r="AC69" i="7"/>
  <c r="AC65" i="7"/>
  <c r="AC61" i="7"/>
  <c r="AC64" i="7"/>
  <c r="AC60" i="7"/>
  <c r="AC58" i="7"/>
  <c r="AD52" i="7"/>
  <c r="AC67" i="7"/>
  <c r="AC68" i="7"/>
  <c r="AC59" i="7"/>
  <c r="AC63" i="7"/>
  <c r="T100" i="3"/>
  <c r="T89" i="3"/>
  <c r="T76" i="3"/>
  <c r="T11" i="7" s="1"/>
  <c r="T99" i="3"/>
  <c r="T102" i="3" s="1"/>
  <c r="T87" i="3"/>
  <c r="T8" i="8" s="1"/>
  <c r="T78" i="3"/>
  <c r="T66" i="3"/>
  <c r="T69" i="3" s="1"/>
  <c r="T98" i="3"/>
  <c r="T8" i="9" s="1"/>
  <c r="T88" i="3"/>
  <c r="T91" i="3" s="1"/>
  <c r="T77" i="3"/>
  <c r="T80" i="3" s="1"/>
  <c r="T56" i="3"/>
  <c r="AH101" i="3"/>
  <c r="U50" i="3"/>
  <c r="T55" i="3"/>
  <c r="T58" i="3" s="1"/>
  <c r="T65" i="3"/>
  <c r="T8" i="6" s="1"/>
  <c r="T67" i="3"/>
  <c r="T54" i="3"/>
  <c r="T11" i="5" s="1"/>
  <c r="B92" i="5"/>
  <c r="AD68" i="3"/>
  <c r="V52" i="5"/>
  <c r="U67" i="5"/>
  <c r="U61" i="5"/>
  <c r="U65" i="5"/>
  <c r="U64" i="5"/>
  <c r="U58" i="5"/>
  <c r="U62" i="5"/>
  <c r="U60" i="5"/>
  <c r="U66" i="5"/>
  <c r="U63" i="5"/>
  <c r="U59" i="5"/>
  <c r="U68" i="5"/>
  <c r="O4" i="4"/>
  <c r="AS21" i="4"/>
  <c r="AT20" i="4"/>
  <c r="AR27" i="4"/>
  <c r="AX60" i="4"/>
  <c r="AQ28" i="4"/>
  <c r="D18" i="2"/>
  <c r="E17" i="2"/>
  <c r="AF19" i="9" l="1"/>
  <c r="AG12" i="9"/>
  <c r="AE19" i="8"/>
  <c r="AF12" i="8"/>
  <c r="B92" i="7"/>
  <c r="AR8" i="7"/>
  <c r="AS7" i="5"/>
  <c r="B93" i="5" s="1"/>
  <c r="AS7" i="7"/>
  <c r="A81" i="7"/>
  <c r="AD75" i="7"/>
  <c r="AD71" i="7"/>
  <c r="AD74" i="7"/>
  <c r="AD70" i="7"/>
  <c r="AD77" i="7"/>
  <c r="AD73" i="7"/>
  <c r="AD69" i="7"/>
  <c r="AD65" i="7"/>
  <c r="AD76" i="7"/>
  <c r="AD68" i="7"/>
  <c r="AD64" i="7"/>
  <c r="AD60" i="7"/>
  <c r="AD67" i="7"/>
  <c r="AD62" i="7"/>
  <c r="AD63" i="7"/>
  <c r="AD61" i="7"/>
  <c r="AD59" i="7"/>
  <c r="AD72" i="7"/>
  <c r="AD66" i="7"/>
  <c r="AD58" i="7"/>
  <c r="AE52" i="7"/>
  <c r="U100" i="3"/>
  <c r="U66" i="3"/>
  <c r="U69" i="3" s="1"/>
  <c r="U77" i="3"/>
  <c r="U80" i="3" s="1"/>
  <c r="U76" i="3"/>
  <c r="U11" i="7" s="1"/>
  <c r="U89" i="3"/>
  <c r="U98" i="3"/>
  <c r="U8" i="9" s="1"/>
  <c r="U88" i="3"/>
  <c r="U91" i="3" s="1"/>
  <c r="U87" i="3"/>
  <c r="U8" i="8" s="1"/>
  <c r="U78" i="3"/>
  <c r="U99" i="3"/>
  <c r="U102" i="3" s="1"/>
  <c r="U56" i="3"/>
  <c r="AI101" i="3"/>
  <c r="V50" i="3"/>
  <c r="U55" i="3"/>
  <c r="U58" i="3" s="1"/>
  <c r="U65" i="3"/>
  <c r="U8" i="6" s="1"/>
  <c r="U67" i="3"/>
  <c r="U54" i="3"/>
  <c r="U11" i="5" s="1"/>
  <c r="AE68" i="3"/>
  <c r="W52" i="5"/>
  <c r="V67" i="5"/>
  <c r="V62" i="5"/>
  <c r="V65" i="5"/>
  <c r="V64" i="5"/>
  <c r="V69" i="5"/>
  <c r="V68" i="5"/>
  <c r="V66" i="5"/>
  <c r="V63" i="5"/>
  <c r="V60" i="5"/>
  <c r="V61" i="5"/>
  <c r="V59" i="5"/>
  <c r="V58" i="5"/>
  <c r="AS27" i="4"/>
  <c r="AX61" i="4"/>
  <c r="AR28" i="4"/>
  <c r="P4" i="4"/>
  <c r="AU20" i="4"/>
  <c r="AU21" i="4" s="1"/>
  <c r="AT21" i="4"/>
  <c r="D19" i="2"/>
  <c r="E18" i="2"/>
  <c r="AH12" i="9" l="1"/>
  <c r="AG19" i="9"/>
  <c r="AF19" i="8"/>
  <c r="AG12" i="8"/>
  <c r="B93" i="7"/>
  <c r="AS8" i="7"/>
  <c r="AS8" i="5"/>
  <c r="AT7" i="5"/>
  <c r="B94" i="5" s="1"/>
  <c r="AT7" i="7"/>
  <c r="A82" i="7"/>
  <c r="AE78" i="7"/>
  <c r="AE74" i="7"/>
  <c r="AE70" i="7"/>
  <c r="AE77" i="7"/>
  <c r="AE73" i="7"/>
  <c r="AE76" i="7"/>
  <c r="AE75" i="7"/>
  <c r="AE68" i="7"/>
  <c r="AE64" i="7"/>
  <c r="AE71" i="7"/>
  <c r="AE67" i="7"/>
  <c r="AE63" i="7"/>
  <c r="AE62" i="7"/>
  <c r="AE65" i="7"/>
  <c r="AE61" i="7"/>
  <c r="AE59" i="7"/>
  <c r="AE72" i="7"/>
  <c r="AE66" i="7"/>
  <c r="AE58" i="7"/>
  <c r="AF52" i="7"/>
  <c r="AE69" i="7"/>
  <c r="AE60" i="7"/>
  <c r="V89" i="3"/>
  <c r="V78" i="3"/>
  <c r="V99" i="3"/>
  <c r="V102" i="3" s="1"/>
  <c r="V98" i="3"/>
  <c r="V8" i="9" s="1"/>
  <c r="V88" i="3"/>
  <c r="V91" i="3" s="1"/>
  <c r="V87" i="3"/>
  <c r="V8" i="8" s="1"/>
  <c r="V77" i="3"/>
  <c r="V80" i="3" s="1"/>
  <c r="V100" i="3"/>
  <c r="V76" i="3"/>
  <c r="V11" i="7" s="1"/>
  <c r="V66" i="3"/>
  <c r="V69" i="3" s="1"/>
  <c r="V56" i="3"/>
  <c r="AJ101" i="3"/>
  <c r="W50" i="3"/>
  <c r="V65" i="3"/>
  <c r="V8" i="6" s="1"/>
  <c r="V67" i="3"/>
  <c r="V55" i="3"/>
  <c r="V58" i="3" s="1"/>
  <c r="V54" i="3"/>
  <c r="V11" i="5" s="1"/>
  <c r="AF68" i="3"/>
  <c r="X52" i="5"/>
  <c r="W66" i="5"/>
  <c r="W70" i="5"/>
  <c r="W65" i="5"/>
  <c r="W64" i="5"/>
  <c r="W69" i="5"/>
  <c r="W68" i="5"/>
  <c r="W63" i="5"/>
  <c r="W67" i="5"/>
  <c r="W62" i="5"/>
  <c r="W61" i="5"/>
  <c r="W59" i="5"/>
  <c r="W58" i="5"/>
  <c r="W60" i="5"/>
  <c r="AX62" i="4"/>
  <c r="AS28" i="4"/>
  <c r="AU27" i="4"/>
  <c r="Q4" i="4"/>
  <c r="AT27" i="4"/>
  <c r="D20" i="2"/>
  <c r="E19" i="2"/>
  <c r="AI12" i="9" l="1"/>
  <c r="AH19" i="9"/>
  <c r="AH12" i="8"/>
  <c r="AG19" i="8"/>
  <c r="AT8" i="5"/>
  <c r="AU7" i="5"/>
  <c r="AU7" i="7"/>
  <c r="AV7" i="5"/>
  <c r="AV8" i="5" s="1"/>
  <c r="AV7" i="7"/>
  <c r="B94" i="7"/>
  <c r="AT8" i="7"/>
  <c r="A83" i="7"/>
  <c r="AF77" i="7"/>
  <c r="AF73" i="7"/>
  <c r="AF76" i="7"/>
  <c r="AF72" i="7"/>
  <c r="AF79" i="7"/>
  <c r="AF75" i="7"/>
  <c r="AF71" i="7"/>
  <c r="AF67" i="7"/>
  <c r="AF63" i="7"/>
  <c r="AF66" i="7"/>
  <c r="AF62" i="7"/>
  <c r="AF65" i="7"/>
  <c r="AF61" i="7"/>
  <c r="AF59" i="7"/>
  <c r="AF74" i="7"/>
  <c r="AF70" i="7"/>
  <c r="AF68" i="7"/>
  <c r="AF58" i="7"/>
  <c r="AG52" i="7"/>
  <c r="AF78" i="7"/>
  <c r="AF69" i="7"/>
  <c r="AF60" i="7"/>
  <c r="AF64" i="7"/>
  <c r="W99" i="3"/>
  <c r="W102" i="3" s="1"/>
  <c r="W98" i="3"/>
  <c r="W8" i="9" s="1"/>
  <c r="W88" i="3"/>
  <c r="W91" i="3" s="1"/>
  <c r="W87" i="3"/>
  <c r="W8" i="8" s="1"/>
  <c r="W76" i="3"/>
  <c r="W11" i="7" s="1"/>
  <c r="W77" i="3"/>
  <c r="W80" i="3" s="1"/>
  <c r="W78" i="3"/>
  <c r="W66" i="3"/>
  <c r="W69" i="3" s="1"/>
  <c r="W100" i="3"/>
  <c r="W89" i="3"/>
  <c r="W56" i="3"/>
  <c r="AK101" i="3"/>
  <c r="X50" i="3"/>
  <c r="W67" i="3"/>
  <c r="W55" i="3"/>
  <c r="W58" i="3" s="1"/>
  <c r="W65" i="3"/>
  <c r="W8" i="6" s="1"/>
  <c r="W54" i="3"/>
  <c r="W11" i="5" s="1"/>
  <c r="B95" i="5"/>
  <c r="AU8" i="5"/>
  <c r="AG68" i="3"/>
  <c r="Y52" i="5"/>
  <c r="X71" i="5"/>
  <c r="X69" i="5"/>
  <c r="X68" i="5"/>
  <c r="X63" i="5"/>
  <c r="X66" i="5"/>
  <c r="X67" i="5"/>
  <c r="X62" i="5"/>
  <c r="X58" i="5"/>
  <c r="X65" i="5"/>
  <c r="X64" i="5"/>
  <c r="X60" i="5"/>
  <c r="X70" i="5"/>
  <c r="X61" i="5"/>
  <c r="X59" i="5"/>
  <c r="R4" i="4"/>
  <c r="AX64" i="4"/>
  <c r="AU28" i="4"/>
  <c r="AX63" i="4"/>
  <c r="AT28" i="4"/>
  <c r="D21" i="2"/>
  <c r="E20" i="2"/>
  <c r="B96" i="5" l="1"/>
  <c r="AI19" i="9"/>
  <c r="AJ12" i="9"/>
  <c r="AI12" i="8"/>
  <c r="AH19" i="8"/>
  <c r="B96" i="7"/>
  <c r="AV8" i="7"/>
  <c r="B95" i="7"/>
  <c r="AU8" i="7"/>
  <c r="AG80" i="7"/>
  <c r="AG76" i="7"/>
  <c r="AG72" i="7"/>
  <c r="AG79" i="7"/>
  <c r="AG75" i="7"/>
  <c r="AG71" i="7"/>
  <c r="AG78" i="7"/>
  <c r="AG74" i="7"/>
  <c r="AG66" i="7"/>
  <c r="AG62" i="7"/>
  <c r="AG77" i="7"/>
  <c r="AG69" i="7"/>
  <c r="AG65" i="7"/>
  <c r="AG61" i="7"/>
  <c r="AG70" i="7"/>
  <c r="AG68" i="7"/>
  <c r="AG58" i="7"/>
  <c r="AH52" i="7"/>
  <c r="AG63" i="7"/>
  <c r="AG60" i="7"/>
  <c r="AG64" i="7"/>
  <c r="AG59" i="7"/>
  <c r="AG73" i="7"/>
  <c r="AG67" i="7"/>
  <c r="A84" i="7"/>
  <c r="X100" i="3"/>
  <c r="X78" i="3"/>
  <c r="X66" i="3"/>
  <c r="X69" i="3" s="1"/>
  <c r="X77" i="3"/>
  <c r="X80" i="3" s="1"/>
  <c r="X98" i="3"/>
  <c r="X8" i="9" s="1"/>
  <c r="X88" i="3"/>
  <c r="X91" i="3" s="1"/>
  <c r="X99" i="3"/>
  <c r="X102" i="3" s="1"/>
  <c r="X87" i="3"/>
  <c r="X8" i="8" s="1"/>
  <c r="X76" i="3"/>
  <c r="X11" i="7" s="1"/>
  <c r="X89" i="3"/>
  <c r="X56" i="3"/>
  <c r="AL101" i="3"/>
  <c r="Y50" i="3"/>
  <c r="X67" i="3"/>
  <c r="X55" i="3"/>
  <c r="X58" i="3" s="1"/>
  <c r="X65" i="3"/>
  <c r="X8" i="6" s="1"/>
  <c r="X54" i="3"/>
  <c r="X11" i="5" s="1"/>
  <c r="AH68" i="3"/>
  <c r="Z52" i="5"/>
  <c r="Y69" i="5"/>
  <c r="Y70" i="5"/>
  <c r="Y67" i="5"/>
  <c r="Y72" i="5"/>
  <c r="Y68" i="5"/>
  <c r="Y66" i="5"/>
  <c r="Y61" i="5"/>
  <c r="Y71" i="5"/>
  <c r="Y65" i="5"/>
  <c r="Y64" i="5"/>
  <c r="Y58" i="5"/>
  <c r="Y63" i="5"/>
  <c r="Y60" i="5"/>
  <c r="Y59" i="5"/>
  <c r="Y62" i="5"/>
  <c r="S4" i="4"/>
  <c r="D22" i="2"/>
  <c r="E21" i="2"/>
  <c r="AJ19" i="9" l="1"/>
  <c r="AK12" i="9"/>
  <c r="AI19" i="8"/>
  <c r="AJ12" i="8"/>
  <c r="AH81" i="7"/>
  <c r="AH79" i="7"/>
  <c r="AH75" i="7"/>
  <c r="AH71" i="7"/>
  <c r="AH78" i="7"/>
  <c r="AH74" i="7"/>
  <c r="AH70" i="7"/>
  <c r="AH77" i="7"/>
  <c r="AH76" i="7"/>
  <c r="AH69" i="7"/>
  <c r="AH65" i="7"/>
  <c r="AH80" i="7"/>
  <c r="AH72" i="7"/>
  <c r="AH68" i="7"/>
  <c r="AH64" i="7"/>
  <c r="AH60" i="7"/>
  <c r="AH63" i="7"/>
  <c r="AH66" i="7"/>
  <c r="AH73" i="7"/>
  <c r="AH67" i="7"/>
  <c r="AH59" i="7"/>
  <c r="AH62" i="7"/>
  <c r="AH58" i="7"/>
  <c r="AI52" i="7"/>
  <c r="AH61" i="7"/>
  <c r="A85" i="7"/>
  <c r="Y100" i="3"/>
  <c r="Y66" i="3"/>
  <c r="Y69" i="3" s="1"/>
  <c r="Y77" i="3"/>
  <c r="Y80" i="3" s="1"/>
  <c r="Y76" i="3"/>
  <c r="Y11" i="7" s="1"/>
  <c r="Y89" i="3"/>
  <c r="Y99" i="3"/>
  <c r="Y102" i="3" s="1"/>
  <c r="Y87" i="3"/>
  <c r="Y8" i="8" s="1"/>
  <c r="Y88" i="3"/>
  <c r="Y91" i="3" s="1"/>
  <c r="Y78" i="3"/>
  <c r="Y98" i="3"/>
  <c r="Y8" i="9" s="1"/>
  <c r="Y56" i="3"/>
  <c r="AM101" i="3"/>
  <c r="Z50" i="3"/>
  <c r="Y55" i="3"/>
  <c r="Y58" i="3" s="1"/>
  <c r="Y65" i="3"/>
  <c r="Y8" i="6" s="1"/>
  <c r="Y67" i="3"/>
  <c r="Y54" i="3"/>
  <c r="Y11" i="5" s="1"/>
  <c r="AI68" i="3"/>
  <c r="AA52" i="5"/>
  <c r="Z73" i="5"/>
  <c r="Z70" i="5"/>
  <c r="Z72" i="5"/>
  <c r="Z69" i="5"/>
  <c r="Z62" i="5"/>
  <c r="Z71" i="5"/>
  <c r="Z67" i="5"/>
  <c r="Z65" i="5"/>
  <c r="Z64" i="5"/>
  <c r="Z63" i="5"/>
  <c r="Z60" i="5"/>
  <c r="Z58" i="5"/>
  <c r="Z66" i="5"/>
  <c r="Z59" i="5"/>
  <c r="Z68" i="5"/>
  <c r="Z61" i="5"/>
  <c r="T4" i="4"/>
  <c r="I10" i="2"/>
  <c r="D23" i="2"/>
  <c r="E22" i="2"/>
  <c r="AL12" i="9" l="1"/>
  <c r="AK19" i="9"/>
  <c r="AJ19" i="8"/>
  <c r="AK12" i="8"/>
  <c r="A86" i="7"/>
  <c r="AI80" i="7"/>
  <c r="AI78" i="7"/>
  <c r="AI74" i="7"/>
  <c r="AI70" i="7"/>
  <c r="AI81" i="7"/>
  <c r="AI77" i="7"/>
  <c r="AI73" i="7"/>
  <c r="AI76" i="7"/>
  <c r="AI82" i="7"/>
  <c r="AI72" i="7"/>
  <c r="AI68" i="7"/>
  <c r="AI64" i="7"/>
  <c r="AI67" i="7"/>
  <c r="AI63" i="7"/>
  <c r="AI79" i="7"/>
  <c r="AI66" i="7"/>
  <c r="AI60" i="7"/>
  <c r="AI71" i="7"/>
  <c r="AI69" i="7"/>
  <c r="AI59" i="7"/>
  <c r="AI62" i="7"/>
  <c r="AI61" i="7"/>
  <c r="AI58" i="7"/>
  <c r="AJ52" i="7"/>
  <c r="AI75" i="7"/>
  <c r="AI65" i="7"/>
  <c r="Z89" i="3"/>
  <c r="Z78" i="3"/>
  <c r="Z99" i="3"/>
  <c r="Z102" i="3" s="1"/>
  <c r="Z98" i="3"/>
  <c r="Z8" i="9" s="1"/>
  <c r="Z88" i="3"/>
  <c r="Z91" i="3" s="1"/>
  <c r="Z87" i="3"/>
  <c r="Z8" i="8" s="1"/>
  <c r="Z76" i="3"/>
  <c r="Z11" i="7" s="1"/>
  <c r="Z66" i="3"/>
  <c r="Z69" i="3" s="1"/>
  <c r="Z100" i="3"/>
  <c r="Z77" i="3"/>
  <c r="Z80" i="3" s="1"/>
  <c r="Z56" i="3"/>
  <c r="AN101" i="3"/>
  <c r="AA50" i="3"/>
  <c r="Z55" i="3"/>
  <c r="Z58" i="3" s="1"/>
  <c r="Z65" i="3"/>
  <c r="Z8" i="6" s="1"/>
  <c r="Z67" i="3"/>
  <c r="Z54" i="3"/>
  <c r="Z11" i="5" s="1"/>
  <c r="AJ68" i="3"/>
  <c r="AB52" i="5"/>
  <c r="AA73" i="5"/>
  <c r="AA72" i="5"/>
  <c r="AA74" i="5"/>
  <c r="AA71" i="5"/>
  <c r="AA66" i="5"/>
  <c r="AA67" i="5"/>
  <c r="AA65" i="5"/>
  <c r="AA64" i="5"/>
  <c r="AA63" i="5"/>
  <c r="AA70" i="5"/>
  <c r="AA68" i="5"/>
  <c r="AA59" i="5"/>
  <c r="AA60" i="5"/>
  <c r="AA61" i="5"/>
  <c r="AA69" i="5"/>
  <c r="AA62" i="5"/>
  <c r="AA58" i="5"/>
  <c r="U4" i="4"/>
  <c r="D24" i="2"/>
  <c r="E23" i="2"/>
  <c r="AM12" i="9" l="1"/>
  <c r="AL19" i="9"/>
  <c r="AL12" i="8"/>
  <c r="AK19" i="8"/>
  <c r="A87" i="7"/>
  <c r="AJ83" i="7"/>
  <c r="AJ82" i="7"/>
  <c r="AJ81" i="7"/>
  <c r="AJ77" i="7"/>
  <c r="AJ73" i="7"/>
  <c r="AJ76" i="7"/>
  <c r="AJ72" i="7"/>
  <c r="AJ80" i="7"/>
  <c r="AJ79" i="7"/>
  <c r="AJ75" i="7"/>
  <c r="AJ67" i="7"/>
  <c r="AJ63" i="7"/>
  <c r="AJ78" i="7"/>
  <c r="AJ70" i="7"/>
  <c r="AJ66" i="7"/>
  <c r="AJ62" i="7"/>
  <c r="AJ74" i="7"/>
  <c r="AJ71" i="7"/>
  <c r="AJ69" i="7"/>
  <c r="AJ59" i="7"/>
  <c r="AJ64" i="7"/>
  <c r="AJ61" i="7"/>
  <c r="AJ58" i="7"/>
  <c r="AK52" i="7"/>
  <c r="AJ65" i="7"/>
  <c r="AJ68" i="7"/>
  <c r="AJ60" i="7"/>
  <c r="AA99" i="3"/>
  <c r="AA102" i="3" s="1"/>
  <c r="AA98" i="3"/>
  <c r="AA8" i="9" s="1"/>
  <c r="AA88" i="3"/>
  <c r="AA91" i="3" s="1"/>
  <c r="AA87" i="3"/>
  <c r="AA8" i="8" s="1"/>
  <c r="AA100" i="3"/>
  <c r="AA77" i="3"/>
  <c r="AA80" i="3" s="1"/>
  <c r="AA66" i="3"/>
  <c r="AA69" i="3" s="1"/>
  <c r="AA76" i="3"/>
  <c r="AA11" i="7" s="1"/>
  <c r="AA89" i="3"/>
  <c r="AA78" i="3"/>
  <c r="AA56" i="3"/>
  <c r="AO101" i="3"/>
  <c r="AB50" i="3"/>
  <c r="AA67" i="3"/>
  <c r="AA55" i="3"/>
  <c r="AA58" i="3" s="1"/>
  <c r="AA65" i="3"/>
  <c r="AA8" i="6" s="1"/>
  <c r="AA54" i="3"/>
  <c r="AA11" i="5" s="1"/>
  <c r="AK68" i="3"/>
  <c r="AC52" i="5"/>
  <c r="AB74" i="5"/>
  <c r="AB75" i="5"/>
  <c r="AB72" i="5"/>
  <c r="AB71" i="5"/>
  <c r="AB69" i="5"/>
  <c r="AB68" i="5"/>
  <c r="AB63" i="5"/>
  <c r="AB70" i="5"/>
  <c r="AB66" i="5"/>
  <c r="AB62" i="5"/>
  <c r="AB65" i="5"/>
  <c r="AB64" i="5"/>
  <c r="AB61" i="5"/>
  <c r="AB67" i="5"/>
  <c r="AB59" i="5"/>
  <c r="AB73" i="5"/>
  <c r="AB58" i="5"/>
  <c r="AB60" i="5"/>
  <c r="V4" i="4"/>
  <c r="D25" i="2"/>
  <c r="E24" i="2"/>
  <c r="AN12" i="9" l="1"/>
  <c r="AM12" i="8"/>
  <c r="AL19" i="8"/>
  <c r="A88" i="7"/>
  <c r="AK82" i="7"/>
  <c r="AK83" i="7"/>
  <c r="AK76" i="7"/>
  <c r="AK72" i="7"/>
  <c r="AK84" i="7"/>
  <c r="AK80" i="7"/>
  <c r="AK79" i="7"/>
  <c r="AK75" i="7"/>
  <c r="AK71" i="7"/>
  <c r="AK78" i="7"/>
  <c r="AK74" i="7"/>
  <c r="AK81" i="7"/>
  <c r="AK77" i="7"/>
  <c r="AK70" i="7"/>
  <c r="AK66" i="7"/>
  <c r="AK62" i="7"/>
  <c r="AK73" i="7"/>
  <c r="AK69" i="7"/>
  <c r="AK65" i="7"/>
  <c r="AK61" i="7"/>
  <c r="AK64" i="7"/>
  <c r="AK58" i="7"/>
  <c r="AL52" i="7"/>
  <c r="AK67" i="7"/>
  <c r="AK68" i="7"/>
  <c r="AK60" i="7"/>
  <c r="AK59" i="7"/>
  <c r="AK63" i="7"/>
  <c r="AB100" i="3"/>
  <c r="AB89" i="3"/>
  <c r="AB87" i="3"/>
  <c r="AB8" i="8" s="1"/>
  <c r="AB77" i="3"/>
  <c r="AB80" i="3" s="1"/>
  <c r="AB98" i="3"/>
  <c r="AB8" i="9" s="1"/>
  <c r="AB88" i="3"/>
  <c r="AB91" i="3" s="1"/>
  <c r="AB78" i="3"/>
  <c r="AB66" i="3"/>
  <c r="AB69" i="3" s="1"/>
  <c r="AB76" i="3"/>
  <c r="AB11" i="7" s="1"/>
  <c r="AB99" i="3"/>
  <c r="AB102" i="3" s="1"/>
  <c r="AB56" i="3"/>
  <c r="AP101" i="3"/>
  <c r="AC50" i="3"/>
  <c r="AB55" i="3"/>
  <c r="AB58" i="3" s="1"/>
  <c r="AB65" i="3"/>
  <c r="AB8" i="6" s="1"/>
  <c r="AB67" i="3"/>
  <c r="AB54" i="3"/>
  <c r="AB11" i="5" s="1"/>
  <c r="AL68" i="3"/>
  <c r="AD52" i="5"/>
  <c r="AC76" i="5"/>
  <c r="AC75" i="5"/>
  <c r="AC72" i="5"/>
  <c r="AC71" i="5"/>
  <c r="AC74" i="5"/>
  <c r="AC69" i="5"/>
  <c r="AC73" i="5"/>
  <c r="AC70" i="5"/>
  <c r="AC67" i="5"/>
  <c r="AC61" i="5"/>
  <c r="AC68" i="5"/>
  <c r="AC66" i="5"/>
  <c r="AC65" i="5"/>
  <c r="AC64" i="5"/>
  <c r="AC63" i="5"/>
  <c r="AC58" i="5"/>
  <c r="AC62" i="5"/>
  <c r="AC60" i="5"/>
  <c r="AC59" i="5"/>
  <c r="W4" i="4"/>
  <c r="D26" i="2"/>
  <c r="E25" i="2"/>
  <c r="AN19" i="9" l="1"/>
  <c r="AO12" i="9"/>
  <c r="AN12" i="8"/>
  <c r="A89" i="7"/>
  <c r="AL85" i="7"/>
  <c r="AL81" i="7"/>
  <c r="AL84" i="7"/>
  <c r="AL80" i="7"/>
  <c r="AL79" i="7"/>
  <c r="AL75" i="7"/>
  <c r="AL71" i="7"/>
  <c r="AL78" i="7"/>
  <c r="AL74" i="7"/>
  <c r="AL70" i="7"/>
  <c r="AL82" i="7"/>
  <c r="AL77" i="7"/>
  <c r="AL73" i="7"/>
  <c r="AL69" i="7"/>
  <c r="AL65" i="7"/>
  <c r="AL68" i="7"/>
  <c r="AL64" i="7"/>
  <c r="AL60" i="7"/>
  <c r="AL83" i="7"/>
  <c r="AL67" i="7"/>
  <c r="AL61" i="7"/>
  <c r="AL76" i="7"/>
  <c r="AL72" i="7"/>
  <c r="AL62" i="7"/>
  <c r="AL63" i="7"/>
  <c r="AL59" i="7"/>
  <c r="AL66" i="7"/>
  <c r="AM52" i="7"/>
  <c r="AL58" i="7"/>
  <c r="AC100" i="3"/>
  <c r="AC66" i="3"/>
  <c r="AC69" i="3" s="1"/>
  <c r="AC77" i="3"/>
  <c r="AC80" i="3" s="1"/>
  <c r="AC76" i="3"/>
  <c r="AC89" i="3"/>
  <c r="AC98" i="3"/>
  <c r="AC88" i="3"/>
  <c r="AC91" i="3" s="1"/>
  <c r="AC99" i="3"/>
  <c r="AC102" i="3" s="1"/>
  <c r="AC87" i="3"/>
  <c r="AC78" i="3"/>
  <c r="AC56" i="3"/>
  <c r="AQ101" i="3"/>
  <c r="AC55" i="3"/>
  <c r="AC58" i="3" s="1"/>
  <c r="AC65" i="3"/>
  <c r="AC67" i="3"/>
  <c r="AD50" i="3"/>
  <c r="AC54" i="3"/>
  <c r="AM68" i="3"/>
  <c r="AE52" i="5"/>
  <c r="AD75" i="5"/>
  <c r="AD76" i="5"/>
  <c r="AD74" i="5"/>
  <c r="AD77" i="5"/>
  <c r="AD73" i="5"/>
  <c r="AD70" i="5"/>
  <c r="AD71" i="5"/>
  <c r="AD68" i="5"/>
  <c r="AD66" i="5"/>
  <c r="AD62" i="5"/>
  <c r="AD65" i="5"/>
  <c r="AD64" i="5"/>
  <c r="AD69" i="5"/>
  <c r="AD67" i="5"/>
  <c r="AD63" i="5"/>
  <c r="AD60" i="5"/>
  <c r="AD61" i="5"/>
  <c r="AD59" i="5"/>
  <c r="AD72" i="5"/>
  <c r="AD58" i="5"/>
  <c r="X4" i="4"/>
  <c r="D27" i="2"/>
  <c r="E26" i="2"/>
  <c r="E98" i="3" l="1"/>
  <c r="AC8" i="9"/>
  <c r="E87" i="3"/>
  <c r="AC8" i="8"/>
  <c r="AP12" i="9"/>
  <c r="AO19" i="9"/>
  <c r="AN19" i="8"/>
  <c r="AO12" i="8"/>
  <c r="E76" i="3"/>
  <c r="AC11" i="7"/>
  <c r="E65" i="3"/>
  <c r="AC8" i="6"/>
  <c r="AM85" i="7"/>
  <c r="AM84" i="7"/>
  <c r="AM80" i="7"/>
  <c r="AM83" i="7"/>
  <c r="AM78" i="7"/>
  <c r="AM74" i="7"/>
  <c r="AM70" i="7"/>
  <c r="AM82" i="7"/>
  <c r="AM77" i="7"/>
  <c r="AM73" i="7"/>
  <c r="AM86" i="7"/>
  <c r="AM81" i="7"/>
  <c r="AM76" i="7"/>
  <c r="AM68" i="7"/>
  <c r="AM64" i="7"/>
  <c r="AM79" i="7"/>
  <c r="AM71" i="7"/>
  <c r="AM67" i="7"/>
  <c r="AM63" i="7"/>
  <c r="AM72" i="7"/>
  <c r="AM62" i="7"/>
  <c r="AM65" i="7"/>
  <c r="AM60" i="7"/>
  <c r="AM59" i="7"/>
  <c r="AM75" i="7"/>
  <c r="AM66" i="7"/>
  <c r="AM58" i="7"/>
  <c r="AN52" i="7"/>
  <c r="AM61" i="7"/>
  <c r="AM69" i="7"/>
  <c r="A90" i="7"/>
  <c r="AD89" i="3"/>
  <c r="AD99" i="3"/>
  <c r="AD102" i="3" s="1"/>
  <c r="AD88" i="3"/>
  <c r="AD91" i="3" s="1"/>
  <c r="AD78" i="3"/>
  <c r="AD66" i="3"/>
  <c r="AD69" i="3" s="1"/>
  <c r="AD77" i="3"/>
  <c r="AD80" i="3" s="1"/>
  <c r="AD100" i="3"/>
  <c r="AD56" i="3"/>
  <c r="AR101" i="3"/>
  <c r="AE50" i="3"/>
  <c r="AD67" i="3"/>
  <c r="AD55" i="3"/>
  <c r="AD58" i="3" s="1"/>
  <c r="AC11" i="5"/>
  <c r="E54" i="3"/>
  <c r="AN68" i="3"/>
  <c r="AF52" i="5"/>
  <c r="AE73" i="5"/>
  <c r="AE72" i="5"/>
  <c r="AE77" i="5"/>
  <c r="AE78" i="5"/>
  <c r="AE71" i="5"/>
  <c r="AE66" i="5"/>
  <c r="AE70" i="5"/>
  <c r="AE65" i="5"/>
  <c r="AE64" i="5"/>
  <c r="AE69" i="5"/>
  <c r="AE67" i="5"/>
  <c r="AE63" i="5"/>
  <c r="AE76" i="5"/>
  <c r="AE75" i="5"/>
  <c r="AE74" i="5"/>
  <c r="AE62" i="5"/>
  <c r="AE59" i="5"/>
  <c r="AE68" i="5"/>
  <c r="AE61" i="5"/>
  <c r="AE58" i="5"/>
  <c r="AE60" i="5"/>
  <c r="Y4" i="4"/>
  <c r="D28" i="2"/>
  <c r="E27" i="2"/>
  <c r="AQ12" i="9" l="1"/>
  <c r="AP19" i="9"/>
  <c r="AP12" i="8"/>
  <c r="AO19" i="8"/>
  <c r="AN87" i="7"/>
  <c r="AN83" i="7"/>
  <c r="AN86" i="7"/>
  <c r="AN82" i="7"/>
  <c r="AN84" i="7"/>
  <c r="AN77" i="7"/>
  <c r="AN73" i="7"/>
  <c r="AN85" i="7"/>
  <c r="AN81" i="7"/>
  <c r="AN76" i="7"/>
  <c r="AN72" i="7"/>
  <c r="AN79" i="7"/>
  <c r="AN75" i="7"/>
  <c r="AN80" i="7"/>
  <c r="AN78" i="7"/>
  <c r="AN71" i="7"/>
  <c r="AN67" i="7"/>
  <c r="AN63" i="7"/>
  <c r="AN74" i="7"/>
  <c r="AN66" i="7"/>
  <c r="AN62" i="7"/>
  <c r="AN65" i="7"/>
  <c r="AN60" i="7"/>
  <c r="AN59" i="7"/>
  <c r="AN68" i="7"/>
  <c r="AN58" i="7"/>
  <c r="AO52" i="7"/>
  <c r="AN69" i="7"/>
  <c r="AN61" i="7"/>
  <c r="AN64" i="7"/>
  <c r="AN70" i="7"/>
  <c r="A91" i="7"/>
  <c r="AE99" i="3"/>
  <c r="AE102" i="3" s="1"/>
  <c r="AE88" i="3"/>
  <c r="AE91" i="3" s="1"/>
  <c r="AE78" i="3"/>
  <c r="AE66" i="3"/>
  <c r="AE69" i="3" s="1"/>
  <c r="AE77" i="3"/>
  <c r="AE80" i="3" s="1"/>
  <c r="AE100" i="3"/>
  <c r="AE89" i="3"/>
  <c r="AE56" i="3"/>
  <c r="AS101" i="3"/>
  <c r="AF50" i="3"/>
  <c r="AE67" i="3"/>
  <c r="AE55" i="3"/>
  <c r="AE58" i="3" s="1"/>
  <c r="AO68" i="3"/>
  <c r="AG52" i="5"/>
  <c r="AF79" i="5"/>
  <c r="AF74" i="5"/>
  <c r="AF73" i="5"/>
  <c r="AF78" i="5"/>
  <c r="AF71" i="5"/>
  <c r="AF76" i="5"/>
  <c r="AF75" i="5"/>
  <c r="AF72" i="5"/>
  <c r="AF69" i="5"/>
  <c r="AF68" i="5"/>
  <c r="AF67" i="5"/>
  <c r="AF63" i="5"/>
  <c r="AF77" i="5"/>
  <c r="AF62" i="5"/>
  <c r="AF66" i="5"/>
  <c r="AF58" i="5"/>
  <c r="AF61" i="5"/>
  <c r="AF70" i="5"/>
  <c r="AF60" i="5"/>
  <c r="AF65" i="5"/>
  <c r="AF64" i="5"/>
  <c r="AF59" i="5"/>
  <c r="Z4" i="4"/>
  <c r="D29" i="2"/>
  <c r="E28" i="2"/>
  <c r="AQ19" i="9" l="1"/>
  <c r="AR12" i="9"/>
  <c r="AQ12" i="8"/>
  <c r="AP19" i="8"/>
  <c r="A92" i="7"/>
  <c r="AO87" i="7"/>
  <c r="AO86" i="7"/>
  <c r="AO82" i="7"/>
  <c r="AO85" i="7"/>
  <c r="AO81" i="7"/>
  <c r="AO76" i="7"/>
  <c r="AO72" i="7"/>
  <c r="AO79" i="7"/>
  <c r="AO75" i="7"/>
  <c r="AO71" i="7"/>
  <c r="AO83" i="7"/>
  <c r="AO80" i="7"/>
  <c r="AO78" i="7"/>
  <c r="AO74" i="7"/>
  <c r="AO88" i="7"/>
  <c r="AO84" i="7"/>
  <c r="AO73" i="7"/>
  <c r="AO66" i="7"/>
  <c r="AO62" i="7"/>
  <c r="AO69" i="7"/>
  <c r="AO65" i="7"/>
  <c r="AO61" i="7"/>
  <c r="AO68" i="7"/>
  <c r="AO58" i="7"/>
  <c r="AP52" i="7"/>
  <c r="AO63" i="7"/>
  <c r="AO70" i="7"/>
  <c r="AO64" i="7"/>
  <c r="AO77" i="7"/>
  <c r="AO59" i="7"/>
  <c r="AO67" i="7"/>
  <c r="AO60" i="7"/>
  <c r="AF100" i="3"/>
  <c r="AF77" i="3"/>
  <c r="AF80" i="3" s="1"/>
  <c r="AF66" i="3"/>
  <c r="AF69" i="3" s="1"/>
  <c r="AF88" i="3"/>
  <c r="AF91" i="3" s="1"/>
  <c r="AF78" i="3"/>
  <c r="AF99" i="3"/>
  <c r="AF102" i="3" s="1"/>
  <c r="AF89" i="3"/>
  <c r="AF56" i="3"/>
  <c r="AT101" i="3"/>
  <c r="AG50" i="3"/>
  <c r="AF67" i="3"/>
  <c r="AF55" i="3"/>
  <c r="AF58" i="3" s="1"/>
  <c r="AP68" i="3"/>
  <c r="AH52" i="5"/>
  <c r="AG77" i="5"/>
  <c r="AG76" i="5"/>
  <c r="AG78" i="5"/>
  <c r="AG71" i="5"/>
  <c r="AG75" i="5"/>
  <c r="AG72" i="5"/>
  <c r="AG69" i="5"/>
  <c r="AG68" i="5"/>
  <c r="AG80" i="5"/>
  <c r="AG74" i="5"/>
  <c r="AG70" i="5"/>
  <c r="AG67" i="5"/>
  <c r="AG61" i="5"/>
  <c r="AG73" i="5"/>
  <c r="AG66" i="5"/>
  <c r="AG65" i="5"/>
  <c r="AG64" i="5"/>
  <c r="AG58" i="5"/>
  <c r="AG62" i="5"/>
  <c r="AG60" i="5"/>
  <c r="AG59" i="5"/>
  <c r="AG79" i="5"/>
  <c r="AG63" i="5"/>
  <c r="AA4" i="4"/>
  <c r="D30" i="2"/>
  <c r="E29" i="2"/>
  <c r="AR19" i="9" l="1"/>
  <c r="AS12" i="9"/>
  <c r="AQ19" i="8"/>
  <c r="AR12" i="8"/>
  <c r="A93" i="7"/>
  <c r="AP86" i="7"/>
  <c r="AP89" i="7"/>
  <c r="AP85" i="7"/>
  <c r="AP81" i="7"/>
  <c r="AP88" i="7"/>
  <c r="AP84" i="7"/>
  <c r="AP82" i="7"/>
  <c r="AP79" i="7"/>
  <c r="AP75" i="7"/>
  <c r="AP71" i="7"/>
  <c r="AP83" i="7"/>
  <c r="AP80" i="7"/>
  <c r="AP78" i="7"/>
  <c r="AP74" i="7"/>
  <c r="AP70" i="7"/>
  <c r="AP87" i="7"/>
  <c r="AP77" i="7"/>
  <c r="AP73" i="7"/>
  <c r="AP69" i="7"/>
  <c r="AP65" i="7"/>
  <c r="AP72" i="7"/>
  <c r="AP68" i="7"/>
  <c r="AP64" i="7"/>
  <c r="AP60" i="7"/>
  <c r="AP76" i="7"/>
  <c r="AP63" i="7"/>
  <c r="AP66" i="7"/>
  <c r="AP61" i="7"/>
  <c r="AP67" i="7"/>
  <c r="AP59" i="7"/>
  <c r="AP62" i="7"/>
  <c r="AQ52" i="7"/>
  <c r="AP58" i="7"/>
  <c r="AG100" i="3"/>
  <c r="AG66" i="3"/>
  <c r="AG69" i="3" s="1"/>
  <c r="AG77" i="3"/>
  <c r="AG80" i="3" s="1"/>
  <c r="AG89" i="3"/>
  <c r="AG99" i="3"/>
  <c r="AG102" i="3" s="1"/>
  <c r="AG88" i="3"/>
  <c r="AG91" i="3" s="1"/>
  <c r="AG78" i="3"/>
  <c r="AG56" i="3"/>
  <c r="AU101" i="3"/>
  <c r="AH50" i="3"/>
  <c r="AG55" i="3"/>
  <c r="AG58" i="3" s="1"/>
  <c r="AG67" i="3"/>
  <c r="AQ68" i="3"/>
  <c r="AI52" i="5"/>
  <c r="AH78" i="5"/>
  <c r="AH75" i="5"/>
  <c r="AH72" i="5"/>
  <c r="AH81" i="5"/>
  <c r="AH80" i="5"/>
  <c r="AH76" i="5"/>
  <c r="AH74" i="5"/>
  <c r="AH70" i="5"/>
  <c r="AH79" i="5"/>
  <c r="AH77" i="5"/>
  <c r="AH73" i="5"/>
  <c r="AH69" i="5"/>
  <c r="AH62" i="5"/>
  <c r="AH66" i="5"/>
  <c r="AH65" i="5"/>
  <c r="AH64" i="5"/>
  <c r="AH68" i="5"/>
  <c r="AH63" i="5"/>
  <c r="AH61" i="5"/>
  <c r="AH60" i="5"/>
  <c r="AH71" i="5"/>
  <c r="AH58" i="5"/>
  <c r="AH59" i="5"/>
  <c r="AH67" i="5"/>
  <c r="AB4" i="4"/>
  <c r="D31" i="2"/>
  <c r="E30" i="2"/>
  <c r="AT12" i="9" l="1"/>
  <c r="AS19" i="9"/>
  <c r="AR19" i="8"/>
  <c r="AS12" i="8"/>
  <c r="AQ89" i="7"/>
  <c r="AQ85" i="7"/>
  <c r="AQ88" i="7"/>
  <c r="AQ84" i="7"/>
  <c r="AQ80" i="7"/>
  <c r="AQ87" i="7"/>
  <c r="AQ83" i="7"/>
  <c r="AQ90" i="7"/>
  <c r="AQ78" i="7"/>
  <c r="AQ74" i="7"/>
  <c r="AQ70" i="7"/>
  <c r="AQ86" i="7"/>
  <c r="AQ77" i="7"/>
  <c r="AQ73" i="7"/>
  <c r="AQ76" i="7"/>
  <c r="AQ79" i="7"/>
  <c r="AQ72" i="7"/>
  <c r="AQ68" i="7"/>
  <c r="AQ64" i="7"/>
  <c r="AQ75" i="7"/>
  <c r="AQ67" i="7"/>
  <c r="AQ63" i="7"/>
  <c r="AQ66" i="7"/>
  <c r="AQ61" i="7"/>
  <c r="AQ69" i="7"/>
  <c r="AQ59" i="7"/>
  <c r="AQ62" i="7"/>
  <c r="AQ60" i="7"/>
  <c r="AQ58" i="7"/>
  <c r="AR52" i="7"/>
  <c r="AQ81" i="7"/>
  <c r="AQ71" i="7"/>
  <c r="AQ82" i="7"/>
  <c r="AQ65" i="7"/>
  <c r="A94" i="7"/>
  <c r="AH89" i="3"/>
  <c r="AH99" i="3"/>
  <c r="AH102" i="3" s="1"/>
  <c r="AH88" i="3"/>
  <c r="AH91" i="3" s="1"/>
  <c r="AH77" i="3"/>
  <c r="AH80" i="3" s="1"/>
  <c r="AH100" i="3"/>
  <c r="AH78" i="3"/>
  <c r="AH66" i="3"/>
  <c r="AH69" i="3" s="1"/>
  <c r="AH56" i="3"/>
  <c r="AV101" i="3"/>
  <c r="AI50" i="3"/>
  <c r="AH67" i="3"/>
  <c r="AH55" i="3"/>
  <c r="AH58" i="3" s="1"/>
  <c r="AR68" i="3"/>
  <c r="AJ52" i="5"/>
  <c r="AI81" i="5"/>
  <c r="AI80" i="5"/>
  <c r="AI73" i="5"/>
  <c r="AI72" i="5"/>
  <c r="AI76" i="5"/>
  <c r="AI75" i="5"/>
  <c r="AI74" i="5"/>
  <c r="AI82" i="5"/>
  <c r="AI79" i="5"/>
  <c r="AI77" i="5"/>
  <c r="AI71" i="5"/>
  <c r="AI66" i="5"/>
  <c r="AI65" i="5"/>
  <c r="AI64" i="5"/>
  <c r="AI68" i="5"/>
  <c r="AI63" i="5"/>
  <c r="AI78" i="5"/>
  <c r="AI70" i="5"/>
  <c r="AI67" i="5"/>
  <c r="AI61" i="5"/>
  <c r="AI59" i="5"/>
  <c r="AI60" i="5"/>
  <c r="AI69" i="5"/>
  <c r="AI62" i="5"/>
  <c r="AI58" i="5"/>
  <c r="AC4" i="4"/>
  <c r="D32" i="2"/>
  <c r="E31" i="2"/>
  <c r="AU12" i="9" l="1"/>
  <c r="AT19" i="9"/>
  <c r="AT12" i="8"/>
  <c r="AS19" i="8"/>
  <c r="A95" i="7"/>
  <c r="AR88" i="7"/>
  <c r="AR91" i="7"/>
  <c r="AR87" i="7"/>
  <c r="AR83" i="7"/>
  <c r="AR90" i="7"/>
  <c r="AR86" i="7"/>
  <c r="AR82" i="7"/>
  <c r="AR85" i="7"/>
  <c r="AR80" i="7"/>
  <c r="AR77" i="7"/>
  <c r="AR73" i="7"/>
  <c r="AR76" i="7"/>
  <c r="AR72" i="7"/>
  <c r="AR84" i="7"/>
  <c r="AR81" i="7"/>
  <c r="AR79" i="7"/>
  <c r="AR75" i="7"/>
  <c r="AR89" i="7"/>
  <c r="AR74" i="7"/>
  <c r="AR67" i="7"/>
  <c r="AR63" i="7"/>
  <c r="AR70" i="7"/>
  <c r="AR66" i="7"/>
  <c r="AR62" i="7"/>
  <c r="AR69" i="7"/>
  <c r="AR59" i="7"/>
  <c r="AR78" i="7"/>
  <c r="AR64" i="7"/>
  <c r="AR60" i="7"/>
  <c r="AR58" i="7"/>
  <c r="AS52" i="7"/>
  <c r="AR71" i="7"/>
  <c r="AR65" i="7"/>
  <c r="AR68" i="7"/>
  <c r="AR61" i="7"/>
  <c r="AI99" i="3"/>
  <c r="AI102" i="3" s="1"/>
  <c r="AI88" i="3"/>
  <c r="AI91" i="3" s="1"/>
  <c r="AI78" i="3"/>
  <c r="AI100" i="3"/>
  <c r="AI66" i="3"/>
  <c r="AI69" i="3" s="1"/>
  <c r="AI77" i="3"/>
  <c r="AI80" i="3" s="1"/>
  <c r="AI89" i="3"/>
  <c r="AI56" i="3"/>
  <c r="AW101" i="3"/>
  <c r="AJ50" i="3"/>
  <c r="AI67" i="3"/>
  <c r="AI55" i="3"/>
  <c r="AI58" i="3" s="1"/>
  <c r="AS68" i="3"/>
  <c r="AK52" i="5"/>
  <c r="AJ82" i="5"/>
  <c r="AJ79" i="5"/>
  <c r="AJ74" i="5"/>
  <c r="AJ71" i="5"/>
  <c r="AJ81" i="5"/>
  <c r="AJ80" i="5"/>
  <c r="AJ77" i="5"/>
  <c r="AJ73" i="5"/>
  <c r="AJ83" i="5"/>
  <c r="AJ78" i="5"/>
  <c r="AJ69" i="5"/>
  <c r="AJ68" i="5"/>
  <c r="AJ66" i="5"/>
  <c r="AJ63" i="5"/>
  <c r="AJ76" i="5"/>
  <c r="AJ75" i="5"/>
  <c r="AJ70" i="5"/>
  <c r="AJ67" i="5"/>
  <c r="AJ72" i="5"/>
  <c r="AJ62" i="5"/>
  <c r="AJ59" i="5"/>
  <c r="AJ58" i="5"/>
  <c r="AJ65" i="5"/>
  <c r="AJ64" i="5"/>
  <c r="AJ60" i="5"/>
  <c r="AJ61" i="5"/>
  <c r="AD4" i="4"/>
  <c r="D33" i="2"/>
  <c r="E32" i="2"/>
  <c r="AU19" i="9" l="1"/>
  <c r="AV12" i="9"/>
  <c r="AU12" i="8"/>
  <c r="AT19" i="8"/>
  <c r="A96" i="7"/>
  <c r="AS92" i="7"/>
  <c r="AS91" i="7"/>
  <c r="AS87" i="7"/>
  <c r="AS90" i="7"/>
  <c r="AS86" i="7"/>
  <c r="AS82" i="7"/>
  <c r="AS89" i="7"/>
  <c r="AS85" i="7"/>
  <c r="AS83" i="7"/>
  <c r="AS76" i="7"/>
  <c r="AS72" i="7"/>
  <c r="AS84" i="7"/>
  <c r="AS81" i="7"/>
  <c r="AS79" i="7"/>
  <c r="AS75" i="7"/>
  <c r="AS71" i="7"/>
  <c r="AS88" i="7"/>
  <c r="AS78" i="7"/>
  <c r="AS74" i="7"/>
  <c r="AS70" i="7"/>
  <c r="AS66" i="7"/>
  <c r="AS62" i="7"/>
  <c r="AS69" i="7"/>
  <c r="AS65" i="7"/>
  <c r="AS61" i="7"/>
  <c r="AS64" i="7"/>
  <c r="AS60" i="7"/>
  <c r="AS58" i="7"/>
  <c r="AT52" i="7"/>
  <c r="AS73" i="7"/>
  <c r="AS67" i="7"/>
  <c r="AS77" i="7"/>
  <c r="AS68" i="7"/>
  <c r="AS80" i="7"/>
  <c r="AS63" i="7"/>
  <c r="AS59" i="7"/>
  <c r="AJ100" i="3"/>
  <c r="AJ89" i="3"/>
  <c r="AJ78" i="3"/>
  <c r="AJ99" i="3"/>
  <c r="AJ102" i="3" s="1"/>
  <c r="AJ66" i="3"/>
  <c r="AJ69" i="3" s="1"/>
  <c r="AJ88" i="3"/>
  <c r="AJ91" i="3" s="1"/>
  <c r="AJ77" i="3"/>
  <c r="AJ80" i="3" s="1"/>
  <c r="AJ56" i="3"/>
  <c r="AK50" i="3"/>
  <c r="AJ55" i="3"/>
  <c r="AJ58" i="3" s="1"/>
  <c r="AJ67" i="3"/>
  <c r="AT68" i="3"/>
  <c r="AL52" i="5"/>
  <c r="AK84" i="5"/>
  <c r="AK77" i="5"/>
  <c r="AK76" i="5"/>
  <c r="AK82" i="5"/>
  <c r="AK79" i="5"/>
  <c r="AK73" i="5"/>
  <c r="AK83" i="5"/>
  <c r="AK78" i="5"/>
  <c r="AK71" i="5"/>
  <c r="AK69" i="5"/>
  <c r="AK68" i="5"/>
  <c r="AK75" i="5"/>
  <c r="AK72" i="5"/>
  <c r="AK70" i="5"/>
  <c r="AK67" i="5"/>
  <c r="AK81" i="5"/>
  <c r="AK61" i="5"/>
  <c r="AK74" i="5"/>
  <c r="AK65" i="5"/>
  <c r="AK64" i="5"/>
  <c r="AK58" i="5"/>
  <c r="AK62" i="5"/>
  <c r="AK60" i="5"/>
  <c r="AK80" i="5"/>
  <c r="AK63" i="5"/>
  <c r="AK59" i="5"/>
  <c r="AK66" i="5"/>
  <c r="AE4" i="4"/>
  <c r="D34" i="2"/>
  <c r="F33" i="2"/>
  <c r="E33" i="2"/>
  <c r="AV19" i="9" l="1"/>
  <c r="AW12" i="9"/>
  <c r="AU19" i="8"/>
  <c r="AV12" i="8"/>
  <c r="AT90" i="7"/>
  <c r="AT86" i="7"/>
  <c r="AT92" i="7"/>
  <c r="AT89" i="7"/>
  <c r="AT85" i="7"/>
  <c r="AT81" i="7"/>
  <c r="AT93" i="7"/>
  <c r="AT88" i="7"/>
  <c r="AT84" i="7"/>
  <c r="AT91" i="7"/>
  <c r="AT79" i="7"/>
  <c r="AT75" i="7"/>
  <c r="AT71" i="7"/>
  <c r="AT87" i="7"/>
  <c r="AT78" i="7"/>
  <c r="AT74" i="7"/>
  <c r="AT70" i="7"/>
  <c r="AT82" i="7"/>
  <c r="AT80" i="7"/>
  <c r="AT77" i="7"/>
  <c r="AT73" i="7"/>
  <c r="AT69" i="7"/>
  <c r="AT65" i="7"/>
  <c r="AT83" i="7"/>
  <c r="AT76" i="7"/>
  <c r="AT68" i="7"/>
  <c r="AT64" i="7"/>
  <c r="AT60" i="7"/>
  <c r="AT67" i="7"/>
  <c r="AT62" i="7"/>
  <c r="AT63" i="7"/>
  <c r="AT61" i="7"/>
  <c r="AT59" i="7"/>
  <c r="AT72" i="7"/>
  <c r="AT58" i="7"/>
  <c r="AU52" i="7"/>
  <c r="AT66" i="7"/>
  <c r="A97" i="7"/>
  <c r="AK100" i="3"/>
  <c r="AK66" i="3"/>
  <c r="AK69" i="3" s="1"/>
  <c r="AK77" i="3"/>
  <c r="AK80" i="3" s="1"/>
  <c r="AK89" i="3"/>
  <c r="AK88" i="3"/>
  <c r="AK91" i="3" s="1"/>
  <c r="AK78" i="3"/>
  <c r="AK99" i="3"/>
  <c r="AK102" i="3" s="1"/>
  <c r="AK56" i="3"/>
  <c r="AL50" i="3"/>
  <c r="AK55" i="3"/>
  <c r="AK58" i="3" s="1"/>
  <c r="AK67" i="3"/>
  <c r="AU68" i="3"/>
  <c r="AM52" i="5"/>
  <c r="AL83" i="5"/>
  <c r="AL78" i="5"/>
  <c r="AL75" i="5"/>
  <c r="AL71" i="5"/>
  <c r="AL72" i="5"/>
  <c r="AL70" i="5"/>
  <c r="AL85" i="5"/>
  <c r="AL81" i="5"/>
  <c r="AL80" i="5"/>
  <c r="AL76" i="5"/>
  <c r="AL74" i="5"/>
  <c r="AL84" i="5"/>
  <c r="AL68" i="5"/>
  <c r="AL67" i="5"/>
  <c r="AL62" i="5"/>
  <c r="AL82" i="5"/>
  <c r="AL77" i="5"/>
  <c r="AL73" i="5"/>
  <c r="AL65" i="5"/>
  <c r="AL64" i="5"/>
  <c r="AL79" i="5"/>
  <c r="AL69" i="5"/>
  <c r="AL66" i="5"/>
  <c r="AL63" i="5"/>
  <c r="AL60" i="5"/>
  <c r="AL59" i="5"/>
  <c r="AL61" i="5"/>
  <c r="AL58" i="5"/>
  <c r="AF4" i="4"/>
  <c r="J10" i="2"/>
  <c r="F34" i="2"/>
  <c r="E34" i="2"/>
  <c r="D35" i="2"/>
  <c r="AV19" i="8" l="1"/>
  <c r="AW12" i="8"/>
  <c r="AU94" i="7"/>
  <c r="AU93" i="7"/>
  <c r="AU92" i="7"/>
  <c r="AU89" i="7"/>
  <c r="AU85" i="7"/>
  <c r="AU88" i="7"/>
  <c r="AU84" i="7"/>
  <c r="AU80" i="7"/>
  <c r="AU91" i="7"/>
  <c r="AU87" i="7"/>
  <c r="AU83" i="7"/>
  <c r="AU86" i="7"/>
  <c r="AU81" i="7"/>
  <c r="AU78" i="7"/>
  <c r="AU74" i="7"/>
  <c r="AU70" i="7"/>
  <c r="AU82" i="7"/>
  <c r="AU77" i="7"/>
  <c r="AU73" i="7"/>
  <c r="AU76" i="7"/>
  <c r="AU75" i="7"/>
  <c r="AU68" i="7"/>
  <c r="AU64" i="7"/>
  <c r="AU90" i="7"/>
  <c r="AU71" i="7"/>
  <c r="AU67" i="7"/>
  <c r="AU63" i="7"/>
  <c r="AU62" i="7"/>
  <c r="AU65" i="7"/>
  <c r="AU61" i="7"/>
  <c r="AU59" i="7"/>
  <c r="AU72" i="7"/>
  <c r="AU66" i="7"/>
  <c r="AU58" i="7"/>
  <c r="AV52" i="7"/>
  <c r="AU79" i="7"/>
  <c r="AU60" i="7"/>
  <c r="AU69" i="7"/>
  <c r="AL89" i="3"/>
  <c r="AL99" i="3"/>
  <c r="AL102" i="3" s="1"/>
  <c r="AL88" i="3"/>
  <c r="AL91" i="3" s="1"/>
  <c r="AL77" i="3"/>
  <c r="AL80" i="3" s="1"/>
  <c r="AL78" i="3"/>
  <c r="AL66" i="3"/>
  <c r="AL69" i="3" s="1"/>
  <c r="AL100" i="3"/>
  <c r="AL56" i="3"/>
  <c r="AM50" i="3"/>
  <c r="AL55" i="3"/>
  <c r="AL58" i="3" s="1"/>
  <c r="AL67" i="3"/>
  <c r="AV68" i="3"/>
  <c r="AN52" i="5"/>
  <c r="AM81" i="5"/>
  <c r="AM80" i="5"/>
  <c r="AM73" i="5"/>
  <c r="AM72" i="5"/>
  <c r="AM83" i="5"/>
  <c r="AM78" i="5"/>
  <c r="AM86" i="5"/>
  <c r="AM85" i="5"/>
  <c r="AM76" i="5"/>
  <c r="AM75" i="5"/>
  <c r="AM74" i="5"/>
  <c r="AM84" i="5"/>
  <c r="AM82" i="5"/>
  <c r="AM79" i="5"/>
  <c r="AM77" i="5"/>
  <c r="AM66" i="5"/>
  <c r="AM70" i="5"/>
  <c r="AM65" i="5"/>
  <c r="AM64" i="5"/>
  <c r="AM69" i="5"/>
  <c r="AM63" i="5"/>
  <c r="AM71" i="5"/>
  <c r="AM61" i="5"/>
  <c r="AM68" i="5"/>
  <c r="AM62" i="5"/>
  <c r="AM59" i="5"/>
  <c r="AM67" i="5"/>
  <c r="AM58" i="5"/>
  <c r="AM60" i="5"/>
  <c r="AG4" i="4"/>
  <c r="F35" i="2"/>
  <c r="D36" i="2"/>
  <c r="E35" i="2"/>
  <c r="AV93" i="7" l="1"/>
  <c r="AV92" i="7"/>
  <c r="AV95" i="7"/>
  <c r="AV88" i="7"/>
  <c r="AV91" i="7"/>
  <c r="AV87" i="7"/>
  <c r="AV83" i="7"/>
  <c r="AV79" i="7"/>
  <c r="AV90" i="7"/>
  <c r="AV86" i="7"/>
  <c r="AV82" i="7"/>
  <c r="AV84" i="7"/>
  <c r="AV77" i="7"/>
  <c r="AV73" i="7"/>
  <c r="AV80" i="7"/>
  <c r="AV76" i="7"/>
  <c r="AV72" i="7"/>
  <c r="AV94" i="7"/>
  <c r="AV89" i="7"/>
  <c r="AV75" i="7"/>
  <c r="AV85" i="7"/>
  <c r="AV71" i="7"/>
  <c r="AV67" i="7"/>
  <c r="AV63" i="7"/>
  <c r="AV66" i="7"/>
  <c r="AV62" i="7"/>
  <c r="AV78" i="7"/>
  <c r="AV65" i="7"/>
  <c r="AV61" i="7"/>
  <c r="AV59" i="7"/>
  <c r="AV70" i="7"/>
  <c r="AV68" i="7"/>
  <c r="AV58" i="7"/>
  <c r="AW52" i="7"/>
  <c r="AV81" i="7"/>
  <c r="AV69" i="7"/>
  <c r="AV60" i="7"/>
  <c r="AV74" i="7"/>
  <c r="AV64" i="7"/>
  <c r="AM99" i="3"/>
  <c r="AM102" i="3" s="1"/>
  <c r="AM88" i="3"/>
  <c r="AM91" i="3" s="1"/>
  <c r="AM100" i="3"/>
  <c r="AM89" i="3"/>
  <c r="AM77" i="3"/>
  <c r="AM80" i="3" s="1"/>
  <c r="AM66" i="3"/>
  <c r="AM69" i="3" s="1"/>
  <c r="AM78" i="3"/>
  <c r="AM56" i="3"/>
  <c r="AN50" i="3"/>
  <c r="AM67" i="3"/>
  <c r="AM55" i="3"/>
  <c r="AM58" i="3" s="1"/>
  <c r="AW68" i="3"/>
  <c r="AO52" i="5"/>
  <c r="AN87" i="5"/>
  <c r="AN82" i="5"/>
  <c r="AN79" i="5"/>
  <c r="AN74" i="5"/>
  <c r="AN71" i="5"/>
  <c r="AN86" i="5"/>
  <c r="AN85" i="5"/>
  <c r="AN76" i="5"/>
  <c r="AN75" i="5"/>
  <c r="AN72" i="5"/>
  <c r="AN84" i="5"/>
  <c r="AN81" i="5"/>
  <c r="AN80" i="5"/>
  <c r="AN77" i="5"/>
  <c r="AN73" i="5"/>
  <c r="AN69" i="5"/>
  <c r="AN68" i="5"/>
  <c r="AN63" i="5"/>
  <c r="AN78" i="5"/>
  <c r="AN66" i="5"/>
  <c r="AN83" i="5"/>
  <c r="AN67" i="5"/>
  <c r="AN62" i="5"/>
  <c r="AN58" i="5"/>
  <c r="AN70" i="5"/>
  <c r="AN65" i="5"/>
  <c r="AN64" i="5"/>
  <c r="AN61" i="5"/>
  <c r="AN60" i="5"/>
  <c r="AN59" i="5"/>
  <c r="AH4" i="4"/>
  <c r="D37" i="2"/>
  <c r="E36" i="2"/>
  <c r="F36" i="2"/>
  <c r="AW96" i="7" l="1"/>
  <c r="AW92" i="7"/>
  <c r="AW95" i="7"/>
  <c r="AW91" i="7"/>
  <c r="AW87" i="7"/>
  <c r="AW93" i="7"/>
  <c r="AW90" i="7"/>
  <c r="AW86" i="7"/>
  <c r="AW82" i="7"/>
  <c r="AW94" i="7"/>
  <c r="AW89" i="7"/>
  <c r="AW85" i="7"/>
  <c r="AW80" i="7"/>
  <c r="AW76" i="7"/>
  <c r="AW72" i="7"/>
  <c r="AW88" i="7"/>
  <c r="AW75" i="7"/>
  <c r="AW71" i="7"/>
  <c r="AW83" i="7"/>
  <c r="AW81" i="7"/>
  <c r="AW79" i="7"/>
  <c r="AW78" i="7"/>
  <c r="AW74" i="7"/>
  <c r="AW84" i="7"/>
  <c r="AW66" i="7"/>
  <c r="AW62" i="7"/>
  <c r="AW77" i="7"/>
  <c r="AW69" i="7"/>
  <c r="AW65" i="7"/>
  <c r="AW61" i="7"/>
  <c r="AW73" i="7"/>
  <c r="AW70" i="7"/>
  <c r="AW68" i="7"/>
  <c r="AW58" i="7"/>
  <c r="AW63" i="7"/>
  <c r="AW60" i="7"/>
  <c r="AW64" i="7"/>
  <c r="AW67" i="7"/>
  <c r="AW59" i="7"/>
  <c r="AN78" i="3"/>
  <c r="AN100" i="3"/>
  <c r="AN66" i="3"/>
  <c r="AN69" i="3" s="1"/>
  <c r="AN89" i="3"/>
  <c r="AN88" i="3"/>
  <c r="AN91" i="3" s="1"/>
  <c r="AN99" i="3"/>
  <c r="AN102" i="3" s="1"/>
  <c r="AN77" i="3"/>
  <c r="AN80" i="3" s="1"/>
  <c r="AN56" i="3"/>
  <c r="AO50" i="3"/>
  <c r="AN67" i="3"/>
  <c r="AN55" i="3"/>
  <c r="AN58" i="3" s="1"/>
  <c r="AP52" i="5"/>
  <c r="AO85" i="5"/>
  <c r="AO84" i="5"/>
  <c r="AO77" i="5"/>
  <c r="AO76" i="5"/>
  <c r="AO87" i="5"/>
  <c r="AO81" i="5"/>
  <c r="AO80" i="5"/>
  <c r="AO74" i="5"/>
  <c r="AO88" i="5"/>
  <c r="AO82" i="5"/>
  <c r="AO79" i="5"/>
  <c r="AO73" i="5"/>
  <c r="AO69" i="5"/>
  <c r="AO68" i="5"/>
  <c r="AO83" i="5"/>
  <c r="AO78" i="5"/>
  <c r="AO71" i="5"/>
  <c r="AO70" i="5"/>
  <c r="AO67" i="5"/>
  <c r="AO75" i="5"/>
  <c r="AO66" i="5"/>
  <c r="AO61" i="5"/>
  <c r="AO60" i="5"/>
  <c r="AO72" i="5"/>
  <c r="AO65" i="5"/>
  <c r="AO64" i="5"/>
  <c r="AO58" i="5"/>
  <c r="AO63" i="5"/>
  <c r="AO86" i="5"/>
  <c r="AO59" i="5"/>
  <c r="AO62" i="5"/>
  <c r="AI4" i="4"/>
  <c r="F37" i="2"/>
  <c r="E37" i="2"/>
  <c r="D38" i="2"/>
  <c r="AO100" i="3" l="1"/>
  <c r="AO66" i="3"/>
  <c r="AO69" i="3" s="1"/>
  <c r="AO77" i="3"/>
  <c r="AO80" i="3" s="1"/>
  <c r="AO89" i="3"/>
  <c r="AO99" i="3"/>
  <c r="AO102" i="3" s="1"/>
  <c r="AO88" i="3"/>
  <c r="AO91" i="3" s="1"/>
  <c r="AO78" i="3"/>
  <c r="AO56" i="3"/>
  <c r="AP50" i="3"/>
  <c r="AO55" i="3"/>
  <c r="AO58" i="3" s="1"/>
  <c r="AO67" i="3"/>
  <c r="AQ52" i="5"/>
  <c r="AP86" i="5"/>
  <c r="AP83" i="5"/>
  <c r="AP78" i="5"/>
  <c r="AP75" i="5"/>
  <c r="AP88" i="5"/>
  <c r="AP84" i="5"/>
  <c r="AP82" i="5"/>
  <c r="AP79" i="5"/>
  <c r="AP77" i="5"/>
  <c r="AP73" i="5"/>
  <c r="AP71" i="5"/>
  <c r="AP70" i="5"/>
  <c r="AP89" i="5"/>
  <c r="AP72" i="5"/>
  <c r="AP76" i="5"/>
  <c r="AP74" i="5"/>
  <c r="AP69" i="5"/>
  <c r="AP62" i="5"/>
  <c r="AP87" i="5"/>
  <c r="AP85" i="5"/>
  <c r="AP67" i="5"/>
  <c r="AP65" i="5"/>
  <c r="AP64" i="5"/>
  <c r="AP80" i="5"/>
  <c r="AP68" i="5"/>
  <c r="AP63" i="5"/>
  <c r="AP61" i="5"/>
  <c r="AP58" i="5"/>
  <c r="AP81" i="5"/>
  <c r="AP60" i="5"/>
  <c r="AP59" i="5"/>
  <c r="AP66" i="5"/>
  <c r="AJ4" i="4"/>
  <c r="F38" i="2"/>
  <c r="D39" i="2"/>
  <c r="E38" i="2"/>
  <c r="AP89" i="3" l="1"/>
  <c r="AP99" i="3"/>
  <c r="AP102" i="3" s="1"/>
  <c r="AP88" i="3"/>
  <c r="AP91" i="3" s="1"/>
  <c r="AP78" i="3"/>
  <c r="AP66" i="3"/>
  <c r="AP69" i="3" s="1"/>
  <c r="AP100" i="3"/>
  <c r="AP77" i="3"/>
  <c r="AP80" i="3" s="1"/>
  <c r="AP56" i="3"/>
  <c r="AQ50" i="3"/>
  <c r="AP67" i="3"/>
  <c r="AP55" i="3"/>
  <c r="AP58" i="3" s="1"/>
  <c r="AR52" i="5"/>
  <c r="AQ89" i="5"/>
  <c r="AQ88" i="5"/>
  <c r="AQ81" i="5"/>
  <c r="AQ80" i="5"/>
  <c r="AQ73" i="5"/>
  <c r="AQ72" i="5"/>
  <c r="AQ90" i="5"/>
  <c r="AQ71" i="5"/>
  <c r="AQ83" i="5"/>
  <c r="AQ78" i="5"/>
  <c r="AQ87" i="5"/>
  <c r="AQ86" i="5"/>
  <c r="AQ85" i="5"/>
  <c r="AQ76" i="5"/>
  <c r="AQ75" i="5"/>
  <c r="AQ74" i="5"/>
  <c r="AQ66" i="5"/>
  <c r="AQ82" i="5"/>
  <c r="AQ77" i="5"/>
  <c r="AQ67" i="5"/>
  <c r="AQ65" i="5"/>
  <c r="AQ64" i="5"/>
  <c r="AQ79" i="5"/>
  <c r="AQ68" i="5"/>
  <c r="AQ63" i="5"/>
  <c r="AQ70" i="5"/>
  <c r="AQ61" i="5"/>
  <c r="AQ69" i="5"/>
  <c r="AQ60" i="5"/>
  <c r="AQ59" i="5"/>
  <c r="AQ84" i="5"/>
  <c r="AQ62" i="5"/>
  <c r="AQ58" i="5"/>
  <c r="AK4" i="4"/>
  <c r="F39" i="2"/>
  <c r="D40" i="2"/>
  <c r="E39" i="2"/>
  <c r="AQ99" i="3" l="1"/>
  <c r="AQ102" i="3" s="1"/>
  <c r="AQ88" i="3"/>
  <c r="AQ91" i="3" s="1"/>
  <c r="AQ100" i="3"/>
  <c r="AQ77" i="3"/>
  <c r="AQ80" i="3" s="1"/>
  <c r="AQ78" i="3"/>
  <c r="AQ89" i="3"/>
  <c r="AQ66" i="3"/>
  <c r="AQ69" i="3" s="1"/>
  <c r="AQ56" i="3"/>
  <c r="AQ67" i="3"/>
  <c r="AQ55" i="3"/>
  <c r="AQ58" i="3" s="1"/>
  <c r="AR50" i="3"/>
  <c r="AS52" i="5"/>
  <c r="AR90" i="5"/>
  <c r="AR87" i="5"/>
  <c r="AR82" i="5"/>
  <c r="AR79" i="5"/>
  <c r="AR74" i="5"/>
  <c r="AR71" i="5"/>
  <c r="AR83" i="5"/>
  <c r="AR78" i="5"/>
  <c r="AR89" i="5"/>
  <c r="AR86" i="5"/>
  <c r="AR85" i="5"/>
  <c r="AR76" i="5"/>
  <c r="AR75" i="5"/>
  <c r="AR72" i="5"/>
  <c r="AR84" i="5"/>
  <c r="AR81" i="5"/>
  <c r="AR80" i="5"/>
  <c r="AR77" i="5"/>
  <c r="AR69" i="5"/>
  <c r="AR68" i="5"/>
  <c r="AR73" i="5"/>
  <c r="AR63" i="5"/>
  <c r="AR70" i="5"/>
  <c r="AR66" i="5"/>
  <c r="AR62" i="5"/>
  <c r="AR91" i="5"/>
  <c r="AR67" i="5"/>
  <c r="AR65" i="5"/>
  <c r="AR64" i="5"/>
  <c r="AR60" i="5"/>
  <c r="AR59" i="5"/>
  <c r="AR88" i="5"/>
  <c r="AR58" i="5"/>
  <c r="AR61" i="5"/>
  <c r="AL4" i="4"/>
  <c r="D41" i="2"/>
  <c r="E40" i="2"/>
  <c r="F40" i="2"/>
  <c r="AR78" i="3" l="1"/>
  <c r="AR100" i="3"/>
  <c r="AR89" i="3"/>
  <c r="AR77" i="3"/>
  <c r="AR80" i="3" s="1"/>
  <c r="AR88" i="3"/>
  <c r="AR91" i="3" s="1"/>
  <c r="AR66" i="3"/>
  <c r="AR69" i="3" s="1"/>
  <c r="AR99" i="3"/>
  <c r="AR102" i="3" s="1"/>
  <c r="AR56" i="3"/>
  <c r="AS50" i="3"/>
  <c r="AR55" i="3"/>
  <c r="AR58" i="3" s="1"/>
  <c r="AR67" i="3"/>
  <c r="AT52" i="5"/>
  <c r="AS92" i="5"/>
  <c r="AS85" i="5"/>
  <c r="AS84" i="5"/>
  <c r="AS77" i="5"/>
  <c r="AS76" i="5"/>
  <c r="AS89" i="5"/>
  <c r="AS86" i="5"/>
  <c r="AS75" i="5"/>
  <c r="AS72" i="5"/>
  <c r="AS87" i="5"/>
  <c r="AS81" i="5"/>
  <c r="AS80" i="5"/>
  <c r="AS74" i="5"/>
  <c r="AS69" i="5"/>
  <c r="AS68" i="5"/>
  <c r="AS91" i="5"/>
  <c r="AS88" i="5"/>
  <c r="AS82" i="5"/>
  <c r="AS79" i="5"/>
  <c r="AS73" i="5"/>
  <c r="AS70" i="5"/>
  <c r="AS67" i="5"/>
  <c r="AS90" i="5"/>
  <c r="AS78" i="5"/>
  <c r="AS61" i="5"/>
  <c r="AS60" i="5"/>
  <c r="AS83" i="5"/>
  <c r="AS71" i="5"/>
  <c r="AS66" i="5"/>
  <c r="AS65" i="5"/>
  <c r="AS64" i="5"/>
  <c r="AS63" i="5"/>
  <c r="AS58" i="5"/>
  <c r="AS62" i="5"/>
  <c r="AS59" i="5"/>
  <c r="AM4" i="4"/>
  <c r="D42" i="2"/>
  <c r="F41" i="2"/>
  <c r="E41" i="2"/>
  <c r="AS100" i="3" l="1"/>
  <c r="AS66" i="3"/>
  <c r="AS69" i="3" s="1"/>
  <c r="AS77" i="3"/>
  <c r="AS80" i="3" s="1"/>
  <c r="AS89" i="3"/>
  <c r="AS88" i="3"/>
  <c r="AS91" i="3" s="1"/>
  <c r="AS99" i="3"/>
  <c r="AS102" i="3" s="1"/>
  <c r="AS78" i="3"/>
  <c r="AS56" i="3"/>
  <c r="AT50" i="3"/>
  <c r="AS55" i="3"/>
  <c r="AS58" i="3" s="1"/>
  <c r="AS67" i="3"/>
  <c r="AU52" i="5"/>
  <c r="AT91" i="5"/>
  <c r="AT86" i="5"/>
  <c r="AT83" i="5"/>
  <c r="AT78" i="5"/>
  <c r="AT75" i="5"/>
  <c r="AT87" i="5"/>
  <c r="AT85" i="5"/>
  <c r="AT81" i="5"/>
  <c r="AT80" i="5"/>
  <c r="AT76" i="5"/>
  <c r="AT74" i="5"/>
  <c r="AT88" i="5"/>
  <c r="AT84" i="5"/>
  <c r="AT82" i="5"/>
  <c r="AT79" i="5"/>
  <c r="AT77" i="5"/>
  <c r="AT73" i="5"/>
  <c r="AT70" i="5"/>
  <c r="AT92" i="5"/>
  <c r="AT90" i="5"/>
  <c r="AT71" i="5"/>
  <c r="AT72" i="5"/>
  <c r="AT68" i="5"/>
  <c r="AT66" i="5"/>
  <c r="AT62" i="5"/>
  <c r="AT93" i="5"/>
  <c r="AT89" i="5"/>
  <c r="AT65" i="5"/>
  <c r="AT64" i="5"/>
  <c r="AT69" i="5"/>
  <c r="AT67" i="5"/>
  <c r="AT63" i="5"/>
  <c r="AT59" i="5"/>
  <c r="AT61" i="5"/>
  <c r="AT60" i="5"/>
  <c r="AT58" i="5"/>
  <c r="AN4" i="4"/>
  <c r="F42" i="2"/>
  <c r="E42" i="2"/>
  <c r="D43" i="2"/>
  <c r="AT89" i="3" l="1"/>
  <c r="AT99" i="3"/>
  <c r="AT102" i="3" s="1"/>
  <c r="AT88" i="3"/>
  <c r="AT91" i="3" s="1"/>
  <c r="AT66" i="3"/>
  <c r="AT69" i="3" s="1"/>
  <c r="AT77" i="3"/>
  <c r="AT80" i="3" s="1"/>
  <c r="AT78" i="3"/>
  <c r="AT100" i="3"/>
  <c r="AT56" i="3"/>
  <c r="AU50" i="3"/>
  <c r="AT55" i="3"/>
  <c r="AT58" i="3" s="1"/>
  <c r="AT67" i="3"/>
  <c r="AV52" i="5"/>
  <c r="AU89" i="5"/>
  <c r="AU88" i="5"/>
  <c r="AU81" i="5"/>
  <c r="AU80" i="5"/>
  <c r="AU73" i="5"/>
  <c r="AU72" i="5"/>
  <c r="AU94" i="5"/>
  <c r="AU84" i="5"/>
  <c r="AU82" i="5"/>
  <c r="AU79" i="5"/>
  <c r="AU77" i="5"/>
  <c r="AU92" i="5"/>
  <c r="AU91" i="5"/>
  <c r="AU90" i="5"/>
  <c r="AU71" i="5"/>
  <c r="AU93" i="5"/>
  <c r="AU83" i="5"/>
  <c r="AU78" i="5"/>
  <c r="AU66" i="5"/>
  <c r="AU87" i="5"/>
  <c r="AU85" i="5"/>
  <c r="AU70" i="5"/>
  <c r="AU65" i="5"/>
  <c r="AU64" i="5"/>
  <c r="AU69" i="5"/>
  <c r="AU67" i="5"/>
  <c r="AU63" i="5"/>
  <c r="AU86" i="5"/>
  <c r="AU61" i="5"/>
  <c r="AU62" i="5"/>
  <c r="AU59" i="5"/>
  <c r="AU74" i="5"/>
  <c r="AU68" i="5"/>
  <c r="AU76" i="5"/>
  <c r="AU60" i="5"/>
  <c r="AU75" i="5"/>
  <c r="AU58" i="5"/>
  <c r="AO4" i="4"/>
  <c r="F43" i="2"/>
  <c r="D44" i="2"/>
  <c r="E43" i="2"/>
  <c r="AU99" i="3" l="1"/>
  <c r="AU102" i="3" s="1"/>
  <c r="AU88" i="3"/>
  <c r="AU91" i="3" s="1"/>
  <c r="AU78" i="3"/>
  <c r="AU66" i="3"/>
  <c r="AU69" i="3" s="1"/>
  <c r="AU77" i="3"/>
  <c r="AU80" i="3" s="1"/>
  <c r="AU100" i="3"/>
  <c r="AU89" i="3"/>
  <c r="AU56" i="3"/>
  <c r="AV50" i="3"/>
  <c r="AU67" i="3"/>
  <c r="AU55" i="3"/>
  <c r="AU58" i="3" s="1"/>
  <c r="AW52" i="5"/>
  <c r="AV95" i="5"/>
  <c r="AV90" i="5"/>
  <c r="AV87" i="5"/>
  <c r="AV82" i="5"/>
  <c r="AV79" i="5"/>
  <c r="AV74" i="5"/>
  <c r="AV71" i="5"/>
  <c r="AV92" i="5"/>
  <c r="AV91" i="5"/>
  <c r="AV88" i="5"/>
  <c r="AV73" i="5"/>
  <c r="AV93" i="5"/>
  <c r="AV83" i="5"/>
  <c r="AV78" i="5"/>
  <c r="AV89" i="5"/>
  <c r="AV86" i="5"/>
  <c r="AV85" i="5"/>
  <c r="AV76" i="5"/>
  <c r="AV75" i="5"/>
  <c r="AV72" i="5"/>
  <c r="AV69" i="5"/>
  <c r="AV68" i="5"/>
  <c r="AV94" i="5"/>
  <c r="AV67" i="5"/>
  <c r="AV63" i="5"/>
  <c r="AV80" i="5"/>
  <c r="AV84" i="5"/>
  <c r="AV81" i="5"/>
  <c r="AV62" i="5"/>
  <c r="AV77" i="5"/>
  <c r="AV70" i="5"/>
  <c r="AV60" i="5"/>
  <c r="AV58" i="5"/>
  <c r="AV65" i="5"/>
  <c r="AV64" i="5"/>
  <c r="AV66" i="5"/>
  <c r="AV61" i="5"/>
  <c r="AV59" i="5"/>
  <c r="AP4" i="4"/>
  <c r="D45" i="2"/>
  <c r="E44" i="2"/>
  <c r="F44" i="2"/>
  <c r="AV78" i="3" l="1"/>
  <c r="AV100" i="3"/>
  <c r="AV77" i="3"/>
  <c r="AV80" i="3" s="1"/>
  <c r="AV66" i="3"/>
  <c r="AV69" i="3" s="1"/>
  <c r="AV88" i="3"/>
  <c r="AV91" i="3" s="1"/>
  <c r="AV99" i="3"/>
  <c r="AV102" i="3" s="1"/>
  <c r="AV89" i="3"/>
  <c r="AV56" i="3"/>
  <c r="AW50" i="3"/>
  <c r="AV67" i="3"/>
  <c r="AV55" i="3"/>
  <c r="AV58" i="3" s="1"/>
  <c r="AW93" i="5"/>
  <c r="AW92" i="5"/>
  <c r="AW85" i="5"/>
  <c r="AW84" i="5"/>
  <c r="AW77" i="5"/>
  <c r="AW76" i="5"/>
  <c r="AW96" i="5"/>
  <c r="AW90" i="5"/>
  <c r="AW83" i="5"/>
  <c r="AW78" i="5"/>
  <c r="AW71" i="5"/>
  <c r="AW95" i="5"/>
  <c r="AW89" i="5"/>
  <c r="AW86" i="5"/>
  <c r="AW75" i="5"/>
  <c r="AW72" i="5"/>
  <c r="AW69" i="5"/>
  <c r="AW68" i="5"/>
  <c r="AW94" i="5"/>
  <c r="AW87" i="5"/>
  <c r="AW81" i="5"/>
  <c r="AW80" i="5"/>
  <c r="AW74" i="5"/>
  <c r="AW70" i="5"/>
  <c r="AW67" i="5"/>
  <c r="AW79" i="5"/>
  <c r="AW61" i="5"/>
  <c r="AW60" i="5"/>
  <c r="AW62" i="5"/>
  <c r="AW91" i="5"/>
  <c r="AW88" i="5"/>
  <c r="AW66" i="5"/>
  <c r="AW65" i="5"/>
  <c r="AW64" i="5"/>
  <c r="AW82" i="5"/>
  <c r="AW73" i="5"/>
  <c r="AW58" i="5"/>
  <c r="AW63" i="5"/>
  <c r="AW59" i="5"/>
  <c r="AQ4" i="4"/>
  <c r="D46" i="2"/>
  <c r="F45" i="2"/>
  <c r="E45" i="2"/>
  <c r="AW66" i="3" l="1"/>
  <c r="AW69" i="3" s="1"/>
  <c r="AW77" i="3"/>
  <c r="AW99" i="3"/>
  <c r="AW88" i="3"/>
  <c r="AW100" i="3"/>
  <c r="AW89" i="3"/>
  <c r="AW78" i="3"/>
  <c r="AW56" i="3"/>
  <c r="AW55" i="3"/>
  <c r="AW67" i="3"/>
  <c r="AR4" i="4"/>
  <c r="K10" i="2"/>
  <c r="E46" i="2"/>
  <c r="D47" i="2"/>
  <c r="F46" i="2"/>
  <c r="AW80" i="3" l="1"/>
  <c r="E77" i="3"/>
  <c r="AW91" i="3"/>
  <c r="E88" i="3"/>
  <c r="AW102" i="3"/>
  <c r="E99" i="3"/>
  <c r="E66" i="3"/>
  <c r="E69" i="3"/>
  <c r="J70" i="3" s="1"/>
  <c r="J9" i="6" s="1"/>
  <c r="AW58" i="3"/>
  <c r="E55" i="3"/>
  <c r="AS4" i="4"/>
  <c r="F47" i="2"/>
  <c r="E47" i="2"/>
  <c r="D48" i="2"/>
  <c r="E91" i="3" l="1"/>
  <c r="E80" i="3"/>
  <c r="E58" i="3"/>
  <c r="AW70" i="3"/>
  <c r="K70" i="3"/>
  <c r="K9" i="6" s="1"/>
  <c r="L70" i="3"/>
  <c r="L9" i="6" s="1"/>
  <c r="N70" i="3"/>
  <c r="N9" i="6" s="1"/>
  <c r="M70" i="3"/>
  <c r="M9" i="6" s="1"/>
  <c r="O70" i="3"/>
  <c r="O9" i="6" s="1"/>
  <c r="Q70" i="3"/>
  <c r="Q9" i="6" s="1"/>
  <c r="P70" i="3"/>
  <c r="P9" i="6" s="1"/>
  <c r="R70" i="3"/>
  <c r="R9" i="6" s="1"/>
  <c r="S70" i="3"/>
  <c r="S9" i="6" s="1"/>
  <c r="T70" i="3"/>
  <c r="T9" i="6" s="1"/>
  <c r="U70" i="3"/>
  <c r="U9" i="6" s="1"/>
  <c r="V70" i="3"/>
  <c r="V9" i="6" s="1"/>
  <c r="W70" i="3"/>
  <c r="W9" i="6" s="1"/>
  <c r="X70" i="3"/>
  <c r="X9" i="6" s="1"/>
  <c r="Y70" i="3"/>
  <c r="Y9" i="6" s="1"/>
  <c r="Z70" i="3"/>
  <c r="Z9" i="6" s="1"/>
  <c r="AA70" i="3"/>
  <c r="AA9" i="6" s="1"/>
  <c r="AB70" i="3"/>
  <c r="AB9" i="6" s="1"/>
  <c r="AC70" i="3"/>
  <c r="AC9" i="6" s="1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T4" i="4"/>
  <c r="D49" i="2"/>
  <c r="F48" i="2"/>
  <c r="E48" i="2"/>
  <c r="AV110" i="3" l="1"/>
  <c r="AV9" i="6"/>
  <c r="AR110" i="3"/>
  <c r="AR9" i="6"/>
  <c r="AN110" i="3"/>
  <c r="AN9" i="6"/>
  <c r="AJ110" i="3"/>
  <c r="AJ9" i="6"/>
  <c r="AF110" i="3"/>
  <c r="AF9" i="6"/>
  <c r="AS110" i="3"/>
  <c r="AS9" i="6"/>
  <c r="AK110" i="3"/>
  <c r="AK9" i="6"/>
  <c r="AU110" i="3"/>
  <c r="AU9" i="6"/>
  <c r="AQ110" i="3"/>
  <c r="AQ9" i="6"/>
  <c r="AM110" i="3"/>
  <c r="AM9" i="6"/>
  <c r="AI110" i="3"/>
  <c r="AI9" i="6"/>
  <c r="AE110" i="3"/>
  <c r="AE9" i="6"/>
  <c r="AO110" i="3"/>
  <c r="AO9" i="6"/>
  <c r="AG110" i="3"/>
  <c r="AG9" i="6"/>
  <c r="AT110" i="3"/>
  <c r="AT9" i="6"/>
  <c r="AP110" i="3"/>
  <c r="AP9" i="6"/>
  <c r="AL110" i="3"/>
  <c r="AL9" i="6"/>
  <c r="AH110" i="3"/>
  <c r="AH9" i="6"/>
  <c r="AD110" i="3"/>
  <c r="AD9" i="6"/>
  <c r="AW110" i="3"/>
  <c r="AW9" i="6"/>
  <c r="X81" i="3"/>
  <c r="X12" i="7" s="1"/>
  <c r="P81" i="3"/>
  <c r="P12" i="7" s="1"/>
  <c r="AB81" i="3"/>
  <c r="AB12" i="7" s="1"/>
  <c r="AG81" i="3"/>
  <c r="AG12" i="7" s="1"/>
  <c r="U81" i="3"/>
  <c r="U12" i="7" s="1"/>
  <c r="AN81" i="3"/>
  <c r="AN12" i="7" s="1"/>
  <c r="AH81" i="3"/>
  <c r="AH12" i="7" s="1"/>
  <c r="N81" i="3"/>
  <c r="N12" i="7" s="1"/>
  <c r="V81" i="3"/>
  <c r="V12" i="7" s="1"/>
  <c r="AK81" i="3"/>
  <c r="AK12" i="7" s="1"/>
  <c r="AL81" i="3"/>
  <c r="AL12" i="7" s="1"/>
  <c r="O81" i="3"/>
  <c r="O12" i="7" s="1"/>
  <c r="AE81" i="3"/>
  <c r="AE12" i="7" s="1"/>
  <c r="J81" i="3"/>
  <c r="J12" i="7" s="1"/>
  <c r="Y81" i="3"/>
  <c r="Y12" i="7" s="1"/>
  <c r="AI81" i="3"/>
  <c r="AI12" i="7" s="1"/>
  <c r="W81" i="3"/>
  <c r="W12" i="7" s="1"/>
  <c r="K81" i="3"/>
  <c r="K12" i="7" s="1"/>
  <c r="AM81" i="3"/>
  <c r="AM12" i="7" s="1"/>
  <c r="AJ81" i="3"/>
  <c r="AJ12" i="7" s="1"/>
  <c r="AD81" i="3"/>
  <c r="AD12" i="7" s="1"/>
  <c r="AF81" i="3"/>
  <c r="AF12" i="7" s="1"/>
  <c r="AC81" i="3"/>
  <c r="AC12" i="7" s="1"/>
  <c r="Z81" i="3"/>
  <c r="Z12" i="7" s="1"/>
  <c r="AO81" i="3"/>
  <c r="AO12" i="7" s="1"/>
  <c r="R81" i="3"/>
  <c r="R12" i="7" s="1"/>
  <c r="M81" i="3"/>
  <c r="M12" i="7" s="1"/>
  <c r="T81" i="3"/>
  <c r="T12" i="7" s="1"/>
  <c r="Q81" i="3"/>
  <c r="Q12" i="7" s="1"/>
  <c r="S81" i="3"/>
  <c r="S12" i="7" s="1"/>
  <c r="L81" i="3"/>
  <c r="L12" i="7" s="1"/>
  <c r="AA81" i="3"/>
  <c r="AA12" i="7" s="1"/>
  <c r="AP81" i="3"/>
  <c r="AP12" i="7" s="1"/>
  <c r="AQ81" i="3"/>
  <c r="AQ12" i="7" s="1"/>
  <c r="AR81" i="3"/>
  <c r="AR12" i="7" s="1"/>
  <c r="AS81" i="3"/>
  <c r="AS12" i="7" s="1"/>
  <c r="AT81" i="3"/>
  <c r="AT12" i="7" s="1"/>
  <c r="AU81" i="3"/>
  <c r="AU12" i="7" s="1"/>
  <c r="AV81" i="3"/>
  <c r="AV12" i="7" s="1"/>
  <c r="AW81" i="3"/>
  <c r="AW12" i="7" s="1"/>
  <c r="AM92" i="3"/>
  <c r="AM9" i="8" s="1"/>
  <c r="W92" i="3"/>
  <c r="AN92" i="3"/>
  <c r="AN9" i="8" s="1"/>
  <c r="U92" i="3"/>
  <c r="Z92" i="3"/>
  <c r="AJ92" i="3"/>
  <c r="AJ9" i="8" s="1"/>
  <c r="AH92" i="3"/>
  <c r="AH9" i="8" s="1"/>
  <c r="Q92" i="3"/>
  <c r="P92" i="3"/>
  <c r="AD92" i="3"/>
  <c r="AD9" i="8" s="1"/>
  <c r="AO92" i="3"/>
  <c r="AO9" i="8" s="1"/>
  <c r="AA92" i="3"/>
  <c r="R92" i="3"/>
  <c r="AC92" i="3"/>
  <c r="AB92" i="3"/>
  <c r="S92" i="3"/>
  <c r="AI92" i="3"/>
  <c r="AI9" i="8" s="1"/>
  <c r="K92" i="3"/>
  <c r="X92" i="3"/>
  <c r="V92" i="3"/>
  <c r="L92" i="3"/>
  <c r="T92" i="3"/>
  <c r="AK92" i="3"/>
  <c r="AK9" i="8" s="1"/>
  <c r="Y92" i="3"/>
  <c r="O92" i="3"/>
  <c r="AE92" i="3"/>
  <c r="AE9" i="8" s="1"/>
  <c r="N92" i="3"/>
  <c r="AF92" i="3"/>
  <c r="AF9" i="8" s="1"/>
  <c r="AL92" i="3"/>
  <c r="AL9" i="8" s="1"/>
  <c r="J92" i="3"/>
  <c r="J9" i="8" s="1"/>
  <c r="M92" i="3"/>
  <c r="AG92" i="3"/>
  <c r="AG9" i="8" s="1"/>
  <c r="AP92" i="3"/>
  <c r="AP9" i="8" s="1"/>
  <c r="AQ92" i="3"/>
  <c r="AQ9" i="8" s="1"/>
  <c r="AR92" i="3"/>
  <c r="AR9" i="8" s="1"/>
  <c r="AS92" i="3"/>
  <c r="AS9" i="8" s="1"/>
  <c r="AT92" i="3"/>
  <c r="AT9" i="8" s="1"/>
  <c r="AU92" i="3"/>
  <c r="AU9" i="8" s="1"/>
  <c r="AV92" i="3"/>
  <c r="AV9" i="8" s="1"/>
  <c r="AW92" i="3"/>
  <c r="AW9" i="8" s="1"/>
  <c r="AT71" i="3"/>
  <c r="AS71" i="3"/>
  <c r="AO71" i="3"/>
  <c r="AK71" i="3"/>
  <c r="AG71" i="3"/>
  <c r="AC71" i="3"/>
  <c r="Y71" i="3"/>
  <c r="U71" i="3"/>
  <c r="P71" i="3"/>
  <c r="N71" i="3"/>
  <c r="AW71" i="3"/>
  <c r="AL71" i="3"/>
  <c r="AD71" i="3"/>
  <c r="R71" i="3"/>
  <c r="AN71" i="3"/>
  <c r="AF71" i="3"/>
  <c r="AB71" i="3"/>
  <c r="X71" i="3"/>
  <c r="T71" i="3"/>
  <c r="Q71" i="3"/>
  <c r="L71" i="3"/>
  <c r="AP71" i="3"/>
  <c r="AH71" i="3"/>
  <c r="Z71" i="3"/>
  <c r="V71" i="3"/>
  <c r="M71" i="3"/>
  <c r="AV71" i="3"/>
  <c r="AR71" i="3"/>
  <c r="AJ71" i="3"/>
  <c r="AU71" i="3"/>
  <c r="AQ71" i="3"/>
  <c r="AM71" i="3"/>
  <c r="AI71" i="3"/>
  <c r="AE71" i="3"/>
  <c r="AA71" i="3"/>
  <c r="W71" i="3"/>
  <c r="S71" i="3"/>
  <c r="O71" i="3"/>
  <c r="K71" i="3"/>
  <c r="J71" i="3"/>
  <c r="E70" i="3"/>
  <c r="J59" i="3"/>
  <c r="K59" i="3"/>
  <c r="L59" i="3"/>
  <c r="M59" i="3"/>
  <c r="N59" i="3"/>
  <c r="P59" i="3"/>
  <c r="O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D109" i="3" s="1"/>
  <c r="AE59" i="3"/>
  <c r="AE109" i="3" s="1"/>
  <c r="AE126" i="3" s="1"/>
  <c r="AF59" i="3"/>
  <c r="AF109" i="3" s="1"/>
  <c r="AG59" i="3"/>
  <c r="AG109" i="3" s="1"/>
  <c r="AH59" i="3"/>
  <c r="AH109" i="3" s="1"/>
  <c r="AI59" i="3"/>
  <c r="AI109" i="3" s="1"/>
  <c r="AJ59" i="3"/>
  <c r="AJ109" i="3" s="1"/>
  <c r="AK59" i="3"/>
  <c r="AK109" i="3" s="1"/>
  <c r="AK126" i="3" s="1"/>
  <c r="AL59" i="3"/>
  <c r="AL109" i="3" s="1"/>
  <c r="AM59" i="3"/>
  <c r="AM109" i="3" s="1"/>
  <c r="AM126" i="3" s="1"/>
  <c r="AN59" i="3"/>
  <c r="AN109" i="3" s="1"/>
  <c r="AO59" i="3"/>
  <c r="AO109" i="3" s="1"/>
  <c r="AO126" i="3" s="1"/>
  <c r="AP59" i="3"/>
  <c r="AP109" i="3" s="1"/>
  <c r="AQ59" i="3"/>
  <c r="AQ109" i="3" s="1"/>
  <c r="AR59" i="3"/>
  <c r="AR109" i="3" s="1"/>
  <c r="AS59" i="3"/>
  <c r="AS109" i="3" s="1"/>
  <c r="AT59" i="3"/>
  <c r="AT109" i="3" s="1"/>
  <c r="AU59" i="3"/>
  <c r="AU109" i="3" s="1"/>
  <c r="AU126" i="3" s="1"/>
  <c r="AV59" i="3"/>
  <c r="AV109" i="3" s="1"/>
  <c r="AW59" i="3"/>
  <c r="AW109" i="3" s="1"/>
  <c r="AU4" i="4"/>
  <c r="D50" i="2"/>
  <c r="F49" i="2"/>
  <c r="E49" i="2"/>
  <c r="AV126" i="3" l="1"/>
  <c r="AQ126" i="3"/>
  <c r="AI126" i="3"/>
  <c r="AT126" i="3"/>
  <c r="AL126" i="3"/>
  <c r="AD126" i="3"/>
  <c r="AN126" i="3"/>
  <c r="AF126" i="3"/>
  <c r="L93" i="3"/>
  <c r="L9" i="8"/>
  <c r="R93" i="3"/>
  <c r="R9" i="8"/>
  <c r="P93" i="3"/>
  <c r="P9" i="8"/>
  <c r="Z93" i="3"/>
  <c r="Z9" i="8"/>
  <c r="Y93" i="3"/>
  <c r="Y9" i="8"/>
  <c r="V93" i="3"/>
  <c r="V9" i="8"/>
  <c r="S93" i="3"/>
  <c r="S9" i="8"/>
  <c r="AA93" i="3"/>
  <c r="AA9" i="8"/>
  <c r="Q93" i="3"/>
  <c r="Q9" i="8"/>
  <c r="U93" i="3"/>
  <c r="U9" i="8"/>
  <c r="O93" i="3"/>
  <c r="O9" i="8"/>
  <c r="M93" i="3"/>
  <c r="M9" i="8"/>
  <c r="X93" i="3"/>
  <c r="X9" i="8"/>
  <c r="AB93" i="3"/>
  <c r="AB9" i="8"/>
  <c r="N93" i="3"/>
  <c r="N9" i="8"/>
  <c r="T93" i="3"/>
  <c r="T9" i="8"/>
  <c r="K93" i="3"/>
  <c r="K9" i="8"/>
  <c r="AC93" i="3"/>
  <c r="AC9" i="8"/>
  <c r="W93" i="3"/>
  <c r="W9" i="8"/>
  <c r="C9" i="6"/>
  <c r="AP126" i="3"/>
  <c r="AH126" i="3"/>
  <c r="AS126" i="3"/>
  <c r="AW126" i="3"/>
  <c r="AG126" i="3"/>
  <c r="AR126" i="3"/>
  <c r="AJ126" i="3"/>
  <c r="J82" i="3"/>
  <c r="C93" i="7"/>
  <c r="D93" i="7" s="1"/>
  <c r="E93" i="7" s="1"/>
  <c r="AS13" i="7"/>
  <c r="AS14" i="7" s="1"/>
  <c r="AS100" i="7" s="1"/>
  <c r="AS20" i="7" s="1"/>
  <c r="C68" i="7"/>
  <c r="D68" i="7" s="1"/>
  <c r="E68" i="7" s="1"/>
  <c r="T13" i="7"/>
  <c r="T14" i="7" s="1"/>
  <c r="T100" i="7" s="1"/>
  <c r="T20" i="7" s="1"/>
  <c r="C83" i="7"/>
  <c r="D83" i="7" s="1"/>
  <c r="E83" i="7" s="1"/>
  <c r="AI13" i="7"/>
  <c r="AI14" i="7" s="1"/>
  <c r="AI100" i="7" s="1"/>
  <c r="AI20" i="7" s="1"/>
  <c r="C63" i="7"/>
  <c r="D63" i="7" s="1"/>
  <c r="E63" i="7" s="1"/>
  <c r="O13" i="7"/>
  <c r="O14" i="7" s="1"/>
  <c r="O100" i="7" s="1"/>
  <c r="O20" i="7" s="1"/>
  <c r="N13" i="7"/>
  <c r="N14" i="7" s="1"/>
  <c r="N100" i="7" s="1"/>
  <c r="N20" i="7" s="1"/>
  <c r="C62" i="7"/>
  <c r="D62" i="7" s="1"/>
  <c r="E62" i="7" s="1"/>
  <c r="C81" i="7"/>
  <c r="D81" i="7" s="1"/>
  <c r="E81" i="7" s="1"/>
  <c r="AG13" i="7"/>
  <c r="AG14" i="7" s="1"/>
  <c r="AG100" i="7" s="1"/>
  <c r="AG20" i="7" s="1"/>
  <c r="C96" i="7"/>
  <c r="D96" i="7" s="1"/>
  <c r="E96" i="7" s="1"/>
  <c r="AV13" i="7"/>
  <c r="AV14" i="7" s="1"/>
  <c r="AV100" i="7" s="1"/>
  <c r="AV20" i="7" s="1"/>
  <c r="C92" i="7"/>
  <c r="D92" i="7" s="1"/>
  <c r="E92" i="7" s="1"/>
  <c r="AR13" i="7"/>
  <c r="AR14" i="7" s="1"/>
  <c r="AR100" i="7" s="1"/>
  <c r="AR20" i="7" s="1"/>
  <c r="C60" i="7"/>
  <c r="D60" i="7" s="1"/>
  <c r="E60" i="7" s="1"/>
  <c r="L13" i="7"/>
  <c r="L14" i="7" s="1"/>
  <c r="L100" i="7" s="1"/>
  <c r="L20" i="7" s="1"/>
  <c r="C61" i="7"/>
  <c r="D61" i="7" s="1"/>
  <c r="E61" i="7" s="1"/>
  <c r="M13" i="7"/>
  <c r="M14" i="7" s="1"/>
  <c r="M100" i="7" s="1"/>
  <c r="M20" i="7" s="1"/>
  <c r="C77" i="7"/>
  <c r="D77" i="7" s="1"/>
  <c r="E77" i="7" s="1"/>
  <c r="AC13" i="7"/>
  <c r="AC14" i="7" s="1"/>
  <c r="AC100" i="7" s="1"/>
  <c r="AC20" i="7" s="1"/>
  <c r="C87" i="7"/>
  <c r="D87" i="7" s="1"/>
  <c r="E87" i="7" s="1"/>
  <c r="AM13" i="7"/>
  <c r="AM14" i="7" s="1"/>
  <c r="AM100" i="7" s="1"/>
  <c r="AM20" i="7" s="1"/>
  <c r="C73" i="7"/>
  <c r="D73" i="7" s="1"/>
  <c r="E73" i="7" s="1"/>
  <c r="Y13" i="7"/>
  <c r="Y14" i="7" s="1"/>
  <c r="Y100" i="7" s="1"/>
  <c r="Y20" i="7" s="1"/>
  <c r="C86" i="7"/>
  <c r="D86" i="7" s="1"/>
  <c r="E86" i="7" s="1"/>
  <c r="AL13" i="7"/>
  <c r="AL14" i="7" s="1"/>
  <c r="AL100" i="7" s="1"/>
  <c r="AL20" i="7" s="1"/>
  <c r="AH13" i="7"/>
  <c r="AH14" i="7" s="1"/>
  <c r="AH100" i="7" s="1"/>
  <c r="AH20" i="7" s="1"/>
  <c r="C82" i="7"/>
  <c r="D82" i="7" s="1"/>
  <c r="E82" i="7" s="1"/>
  <c r="C76" i="7"/>
  <c r="D76" i="7" s="1"/>
  <c r="E76" i="7" s="1"/>
  <c r="AB13" i="7"/>
  <c r="AB14" i="7" s="1"/>
  <c r="AB100" i="7" s="1"/>
  <c r="AB20" i="7" s="1"/>
  <c r="C74" i="7"/>
  <c r="D74" i="7" s="1"/>
  <c r="E74" i="7" s="1"/>
  <c r="Z13" i="7"/>
  <c r="Z14" i="7" s="1"/>
  <c r="Z100" i="7" s="1"/>
  <c r="Z20" i="7" s="1"/>
  <c r="C91" i="7"/>
  <c r="D91" i="7" s="1"/>
  <c r="E91" i="7" s="1"/>
  <c r="AQ13" i="7"/>
  <c r="AQ14" i="7" s="1"/>
  <c r="AQ100" i="7" s="1"/>
  <c r="AQ20" i="7" s="1"/>
  <c r="R13" i="7"/>
  <c r="R14" i="7" s="1"/>
  <c r="R100" i="7" s="1"/>
  <c r="R20" i="7" s="1"/>
  <c r="C66" i="7"/>
  <c r="D66" i="7" s="1"/>
  <c r="E66" i="7" s="1"/>
  <c r="C80" i="7"/>
  <c r="D80" i="7" s="1"/>
  <c r="E80" i="7" s="1"/>
  <c r="AF13" i="7"/>
  <c r="AF14" i="7" s="1"/>
  <c r="AF100" i="7" s="1"/>
  <c r="AF20" i="7" s="1"/>
  <c r="C59" i="7"/>
  <c r="D59" i="7" s="1"/>
  <c r="E59" i="7" s="1"/>
  <c r="K13" i="7"/>
  <c r="K14" i="7" s="1"/>
  <c r="K100" i="7" s="1"/>
  <c r="K20" i="7" s="1"/>
  <c r="C58" i="7"/>
  <c r="J13" i="7"/>
  <c r="C12" i="7"/>
  <c r="C85" i="7"/>
  <c r="D85" i="7" s="1"/>
  <c r="E85" i="7" s="1"/>
  <c r="AK13" i="7"/>
  <c r="AK14" i="7" s="1"/>
  <c r="AK100" i="7" s="1"/>
  <c r="AK20" i="7" s="1"/>
  <c r="C88" i="7"/>
  <c r="D88" i="7" s="1"/>
  <c r="E88" i="7" s="1"/>
  <c r="AN13" i="7"/>
  <c r="AN14" i="7" s="1"/>
  <c r="AN100" i="7" s="1"/>
  <c r="AN20" i="7" s="1"/>
  <c r="C64" i="7"/>
  <c r="D64" i="7" s="1"/>
  <c r="E64" i="7" s="1"/>
  <c r="P13" i="7"/>
  <c r="P14" i="7" s="1"/>
  <c r="P100" i="7" s="1"/>
  <c r="P20" i="7" s="1"/>
  <c r="C97" i="7"/>
  <c r="D97" i="7" s="1"/>
  <c r="E97" i="7" s="1"/>
  <c r="AW13" i="7"/>
  <c r="AW14" i="7" s="1"/>
  <c r="AW100" i="7" s="1"/>
  <c r="AW20" i="7" s="1"/>
  <c r="C75" i="7"/>
  <c r="D75" i="7" s="1"/>
  <c r="E75" i="7" s="1"/>
  <c r="AA13" i="7"/>
  <c r="AA14" i="7" s="1"/>
  <c r="AA100" i="7" s="1"/>
  <c r="AA20" i="7" s="1"/>
  <c r="C84" i="7"/>
  <c r="D84" i="7" s="1"/>
  <c r="E84" i="7" s="1"/>
  <c r="AJ13" i="7"/>
  <c r="AJ14" i="7" s="1"/>
  <c r="AJ100" i="7" s="1"/>
  <c r="AJ20" i="7" s="1"/>
  <c r="C95" i="7"/>
  <c r="D95" i="7" s="1"/>
  <c r="E95" i="7" s="1"/>
  <c r="AU13" i="7"/>
  <c r="AU14" i="7" s="1"/>
  <c r="AU100" i="7" s="1"/>
  <c r="AU20" i="7" s="1"/>
  <c r="C67" i="7"/>
  <c r="D67" i="7" s="1"/>
  <c r="E67" i="7" s="1"/>
  <c r="S13" i="7"/>
  <c r="S14" i="7" s="1"/>
  <c r="S100" i="7" s="1"/>
  <c r="S20" i="7" s="1"/>
  <c r="AT13" i="7"/>
  <c r="AT14" i="7" s="1"/>
  <c r="AT100" i="7" s="1"/>
  <c r="AT20" i="7" s="1"/>
  <c r="C94" i="7"/>
  <c r="D94" i="7" s="1"/>
  <c r="E94" i="7" s="1"/>
  <c r="AP13" i="7"/>
  <c r="AP14" i="7" s="1"/>
  <c r="AP100" i="7" s="1"/>
  <c r="AP20" i="7" s="1"/>
  <c r="C90" i="7"/>
  <c r="D90" i="7" s="1"/>
  <c r="E90" i="7" s="1"/>
  <c r="Q13" i="7"/>
  <c r="Q14" i="7" s="1"/>
  <c r="Q100" i="7" s="1"/>
  <c r="Q20" i="7" s="1"/>
  <c r="C65" i="7"/>
  <c r="D65" i="7" s="1"/>
  <c r="E65" i="7" s="1"/>
  <c r="C89" i="7"/>
  <c r="D89" i="7" s="1"/>
  <c r="E89" i="7" s="1"/>
  <c r="AO13" i="7"/>
  <c r="AO14" i="7" s="1"/>
  <c r="AO100" i="7" s="1"/>
  <c r="AO20" i="7" s="1"/>
  <c r="AD13" i="7"/>
  <c r="AD14" i="7" s="1"/>
  <c r="AD100" i="7" s="1"/>
  <c r="AD20" i="7" s="1"/>
  <c r="C78" i="7"/>
  <c r="D78" i="7" s="1"/>
  <c r="E78" i="7" s="1"/>
  <c r="C71" i="7"/>
  <c r="D71" i="7" s="1"/>
  <c r="E71" i="7" s="1"/>
  <c r="W13" i="7"/>
  <c r="W14" i="7" s="1"/>
  <c r="W100" i="7" s="1"/>
  <c r="W20" i="7" s="1"/>
  <c r="C79" i="7"/>
  <c r="D79" i="7" s="1"/>
  <c r="E79" i="7" s="1"/>
  <c r="AE13" i="7"/>
  <c r="AE14" i="7" s="1"/>
  <c r="AE100" i="7" s="1"/>
  <c r="AE20" i="7" s="1"/>
  <c r="V13" i="7"/>
  <c r="V14" i="7" s="1"/>
  <c r="V100" i="7" s="1"/>
  <c r="V20" i="7" s="1"/>
  <c r="C70" i="7"/>
  <c r="D70" i="7" s="1"/>
  <c r="E70" i="7" s="1"/>
  <c r="C69" i="7"/>
  <c r="D69" i="7" s="1"/>
  <c r="E69" i="7" s="1"/>
  <c r="U13" i="7"/>
  <c r="U14" i="7" s="1"/>
  <c r="U100" i="7" s="1"/>
  <c r="U20" i="7" s="1"/>
  <c r="C72" i="7"/>
  <c r="D72" i="7" s="1"/>
  <c r="E72" i="7" s="1"/>
  <c r="X13" i="7"/>
  <c r="X14" i="7" s="1"/>
  <c r="X100" i="7" s="1"/>
  <c r="X20" i="7" s="1"/>
  <c r="AS113" i="3"/>
  <c r="AS93" i="3"/>
  <c r="AF113" i="3"/>
  <c r="AF93" i="3"/>
  <c r="AS82" i="3"/>
  <c r="T82" i="3"/>
  <c r="Z82" i="3"/>
  <c r="AI82" i="3"/>
  <c r="O82" i="3"/>
  <c r="AG82" i="3"/>
  <c r="AV113" i="3"/>
  <c r="AV93" i="3"/>
  <c r="AK113" i="3"/>
  <c r="AK93" i="3"/>
  <c r="AH113" i="3"/>
  <c r="AH93" i="3"/>
  <c r="AR82" i="3"/>
  <c r="M82" i="3"/>
  <c r="AM82" i="3"/>
  <c r="AL82" i="3"/>
  <c r="AB82" i="3"/>
  <c r="AU113" i="3"/>
  <c r="AU93" i="3"/>
  <c r="AQ113" i="3"/>
  <c r="AQ93" i="3"/>
  <c r="E92" i="3"/>
  <c r="J93" i="3"/>
  <c r="AE113" i="3"/>
  <c r="AE93" i="3"/>
  <c r="AD113" i="3"/>
  <c r="AD93" i="3"/>
  <c r="AJ113" i="3"/>
  <c r="AJ93" i="3"/>
  <c r="AU82" i="3"/>
  <c r="AQ82" i="3"/>
  <c r="S82" i="3"/>
  <c r="R82" i="3"/>
  <c r="AF82" i="3"/>
  <c r="K82" i="3"/>
  <c r="AK82" i="3"/>
  <c r="AN82" i="3"/>
  <c r="P82" i="3"/>
  <c r="AW113" i="3"/>
  <c r="AW93" i="3"/>
  <c r="AG113" i="3"/>
  <c r="AG93" i="3"/>
  <c r="AW82" i="3"/>
  <c r="AA82" i="3"/>
  <c r="AJ82" i="3"/>
  <c r="N82" i="3"/>
  <c r="E81" i="3"/>
  <c r="AR113" i="3"/>
  <c r="AR93" i="3"/>
  <c r="AO113" i="3"/>
  <c r="AO93" i="3"/>
  <c r="AN113" i="3"/>
  <c r="AN93" i="3"/>
  <c r="AV82" i="3"/>
  <c r="L82" i="3"/>
  <c r="AC82" i="3"/>
  <c r="Y82" i="3"/>
  <c r="AH82" i="3"/>
  <c r="AT113" i="3"/>
  <c r="AT93" i="3"/>
  <c r="AP113" i="3"/>
  <c r="AP93" i="3"/>
  <c r="AL113" i="3"/>
  <c r="AL93" i="3"/>
  <c r="AI113" i="3"/>
  <c r="AI93" i="3"/>
  <c r="AM113" i="3"/>
  <c r="AM93" i="3"/>
  <c r="AT82" i="3"/>
  <c r="AP82" i="3"/>
  <c r="Q82" i="3"/>
  <c r="AO82" i="3"/>
  <c r="AD82" i="3"/>
  <c r="W82" i="3"/>
  <c r="AE82" i="3"/>
  <c r="V82" i="3"/>
  <c r="U82" i="3"/>
  <c r="X82" i="3"/>
  <c r="E71" i="3"/>
  <c r="F20" i="3" s="1"/>
  <c r="AQ12" i="5"/>
  <c r="AQ60" i="3"/>
  <c r="AE12" i="5"/>
  <c r="AE60" i="3"/>
  <c r="W12" i="5"/>
  <c r="W60" i="3"/>
  <c r="K60" i="3"/>
  <c r="K12" i="5"/>
  <c r="AT12" i="5"/>
  <c r="AT60" i="3"/>
  <c r="AP12" i="5"/>
  <c r="AP60" i="3"/>
  <c r="AL12" i="5"/>
  <c r="AL60" i="3"/>
  <c r="AH12" i="5"/>
  <c r="AH60" i="3"/>
  <c r="AD12" i="5"/>
  <c r="AD60" i="3"/>
  <c r="Z12" i="5"/>
  <c r="Z60" i="3"/>
  <c r="V12" i="5"/>
  <c r="V60" i="3"/>
  <c r="R12" i="5"/>
  <c r="R60" i="3"/>
  <c r="N12" i="5"/>
  <c r="N60" i="3"/>
  <c r="J60" i="3"/>
  <c r="J12" i="5"/>
  <c r="E59" i="3"/>
  <c r="AM12" i="5"/>
  <c r="AM60" i="3"/>
  <c r="S12" i="5"/>
  <c r="S60" i="3"/>
  <c r="AO12" i="5"/>
  <c r="AO60" i="3"/>
  <c r="AK12" i="5"/>
  <c r="AK60" i="3"/>
  <c r="AG12" i="5"/>
  <c r="AG60" i="3"/>
  <c r="AC12" i="5"/>
  <c r="AC60" i="3"/>
  <c r="Y12" i="5"/>
  <c r="Y60" i="3"/>
  <c r="U12" i="5"/>
  <c r="U60" i="3"/>
  <c r="Q12" i="5"/>
  <c r="Q60" i="3"/>
  <c r="M60" i="3"/>
  <c r="M12" i="5"/>
  <c r="AU12" i="5"/>
  <c r="AU60" i="3"/>
  <c r="AI12" i="5"/>
  <c r="AI60" i="3"/>
  <c r="AA12" i="5"/>
  <c r="AA60" i="3"/>
  <c r="P12" i="5"/>
  <c r="P60" i="3"/>
  <c r="AW12" i="5"/>
  <c r="AW60" i="3"/>
  <c r="AS12" i="5"/>
  <c r="AS60" i="3"/>
  <c r="AV12" i="5"/>
  <c r="AV60" i="3"/>
  <c r="AR12" i="5"/>
  <c r="AR60" i="3"/>
  <c r="AN12" i="5"/>
  <c r="AN60" i="3"/>
  <c r="AJ12" i="5"/>
  <c r="AJ60" i="3"/>
  <c r="AF12" i="5"/>
  <c r="AF60" i="3"/>
  <c r="AB12" i="5"/>
  <c r="AB60" i="3"/>
  <c r="X12" i="5"/>
  <c r="X60" i="3"/>
  <c r="T12" i="5"/>
  <c r="T60" i="3"/>
  <c r="O12" i="5"/>
  <c r="O60" i="3"/>
  <c r="L60" i="3"/>
  <c r="L12" i="5"/>
  <c r="AV4" i="4"/>
  <c r="E50" i="2"/>
  <c r="D51" i="2"/>
  <c r="F50" i="2"/>
  <c r="C9" i="8" l="1"/>
  <c r="K97" i="7"/>
  <c r="N97" i="7"/>
  <c r="R97" i="7"/>
  <c r="V97" i="7"/>
  <c r="Z97" i="7"/>
  <c r="AD97" i="7"/>
  <c r="AH97" i="7"/>
  <c r="AL97" i="7"/>
  <c r="AP97" i="7"/>
  <c r="AT97" i="7"/>
  <c r="AC97" i="7"/>
  <c r="AO97" i="7"/>
  <c r="AU97" i="7"/>
  <c r="J97" i="7"/>
  <c r="O97" i="7"/>
  <c r="S97" i="7"/>
  <c r="W97" i="7"/>
  <c r="AA97" i="7"/>
  <c r="AE97" i="7"/>
  <c r="AI97" i="7"/>
  <c r="AM97" i="7"/>
  <c r="AQ97" i="7"/>
  <c r="L97" i="7"/>
  <c r="P97" i="7"/>
  <c r="T97" i="7"/>
  <c r="X97" i="7"/>
  <c r="AB97" i="7"/>
  <c r="AF97" i="7"/>
  <c r="AJ97" i="7"/>
  <c r="AN97" i="7"/>
  <c r="AR97" i="7"/>
  <c r="M97" i="7"/>
  <c r="Q97" i="7"/>
  <c r="U97" i="7"/>
  <c r="Y97" i="7"/>
  <c r="AG97" i="7"/>
  <c r="AK97" i="7"/>
  <c r="AS97" i="7"/>
  <c r="AV97" i="7"/>
  <c r="AW97" i="7"/>
  <c r="AW99" i="7" s="1"/>
  <c r="AW101" i="7" s="1"/>
  <c r="AW19" i="7" s="1"/>
  <c r="AW23" i="7" s="1"/>
  <c r="AW40" i="7" s="1"/>
  <c r="AW32" i="10" s="1"/>
  <c r="AA78" i="7"/>
  <c r="K78" i="7"/>
  <c r="O78" i="7"/>
  <c r="S78" i="7"/>
  <c r="W78" i="7"/>
  <c r="N78" i="7"/>
  <c r="Z78" i="7"/>
  <c r="AB78" i="7"/>
  <c r="L78" i="7"/>
  <c r="P78" i="7"/>
  <c r="T78" i="7"/>
  <c r="X78" i="7"/>
  <c r="V78" i="7"/>
  <c r="M78" i="7"/>
  <c r="Q78" i="7"/>
  <c r="U78" i="7"/>
  <c r="Y78" i="7"/>
  <c r="J78" i="7"/>
  <c r="R78" i="7"/>
  <c r="AC78" i="7"/>
  <c r="AD78" i="7"/>
  <c r="N65" i="7"/>
  <c r="J65" i="7"/>
  <c r="L65" i="7"/>
  <c r="M65" i="7"/>
  <c r="O65" i="7"/>
  <c r="K65" i="7"/>
  <c r="P65" i="7"/>
  <c r="Q65" i="7"/>
  <c r="M94" i="7"/>
  <c r="Q94" i="7"/>
  <c r="U94" i="7"/>
  <c r="Y94" i="7"/>
  <c r="AC94" i="7"/>
  <c r="AG94" i="7"/>
  <c r="AK94" i="7"/>
  <c r="AO94" i="7"/>
  <c r="AF94" i="7"/>
  <c r="J94" i="7"/>
  <c r="N94" i="7"/>
  <c r="R94" i="7"/>
  <c r="V94" i="7"/>
  <c r="Z94" i="7"/>
  <c r="AD94" i="7"/>
  <c r="AH94" i="7"/>
  <c r="AL94" i="7"/>
  <c r="AP94" i="7"/>
  <c r="K94" i="7"/>
  <c r="O94" i="7"/>
  <c r="S94" i="7"/>
  <c r="W94" i="7"/>
  <c r="AA94" i="7"/>
  <c r="AE94" i="7"/>
  <c r="AI94" i="7"/>
  <c r="AM94" i="7"/>
  <c r="AQ94" i="7"/>
  <c r="AR94" i="7"/>
  <c r="L94" i="7"/>
  <c r="P94" i="7"/>
  <c r="T94" i="7"/>
  <c r="X94" i="7"/>
  <c r="AB94" i="7"/>
  <c r="AJ94" i="7"/>
  <c r="AN94" i="7"/>
  <c r="AS94" i="7"/>
  <c r="AT94" i="7"/>
  <c r="D58" i="7"/>
  <c r="C99" i="7"/>
  <c r="AC80" i="7"/>
  <c r="M80" i="7"/>
  <c r="Q80" i="7"/>
  <c r="U80" i="7"/>
  <c r="Y80" i="7"/>
  <c r="K80" i="7"/>
  <c r="N80" i="7"/>
  <c r="R80" i="7"/>
  <c r="V80" i="7"/>
  <c r="Z80" i="7"/>
  <c r="P80" i="7"/>
  <c r="X80" i="7"/>
  <c r="J80" i="7"/>
  <c r="O80" i="7"/>
  <c r="S80" i="7"/>
  <c r="W80" i="7"/>
  <c r="AA80" i="7"/>
  <c r="L80" i="7"/>
  <c r="T80" i="7"/>
  <c r="AB80" i="7"/>
  <c r="AD80" i="7"/>
  <c r="AE80" i="7"/>
  <c r="AF80" i="7"/>
  <c r="M91" i="7"/>
  <c r="Q91" i="7"/>
  <c r="U91" i="7"/>
  <c r="Y91" i="7"/>
  <c r="AC91" i="7"/>
  <c r="AG91" i="7"/>
  <c r="AK91" i="7"/>
  <c r="K91" i="7"/>
  <c r="N91" i="7"/>
  <c r="R91" i="7"/>
  <c r="V91" i="7"/>
  <c r="Z91" i="7"/>
  <c r="AD91" i="7"/>
  <c r="AH91" i="7"/>
  <c r="AL91" i="7"/>
  <c r="AO91" i="7"/>
  <c r="AN91" i="7"/>
  <c r="J91" i="7"/>
  <c r="O91" i="7"/>
  <c r="S91" i="7"/>
  <c r="W91" i="7"/>
  <c r="AA91" i="7"/>
  <c r="AE91" i="7"/>
  <c r="AI91" i="7"/>
  <c r="AM91" i="7"/>
  <c r="L91" i="7"/>
  <c r="P91" i="7"/>
  <c r="T91" i="7"/>
  <c r="X91" i="7"/>
  <c r="AB91" i="7"/>
  <c r="AF91" i="7"/>
  <c r="AJ91" i="7"/>
  <c r="AP91" i="7"/>
  <c r="AQ91" i="7"/>
  <c r="Y76" i="7"/>
  <c r="M76" i="7"/>
  <c r="Q76" i="7"/>
  <c r="U76" i="7"/>
  <c r="O76" i="7"/>
  <c r="W76" i="7"/>
  <c r="L76" i="7"/>
  <c r="T76" i="7"/>
  <c r="K76" i="7"/>
  <c r="N76" i="7"/>
  <c r="R76" i="7"/>
  <c r="V76" i="7"/>
  <c r="J76" i="7"/>
  <c r="S76" i="7"/>
  <c r="Z76" i="7"/>
  <c r="P76" i="7"/>
  <c r="X76" i="7"/>
  <c r="AA76" i="7"/>
  <c r="AB76" i="7"/>
  <c r="AI86" i="7"/>
  <c r="L86" i="7"/>
  <c r="P86" i="7"/>
  <c r="T86" i="7"/>
  <c r="X86" i="7"/>
  <c r="AB86" i="7"/>
  <c r="AF86" i="7"/>
  <c r="N86" i="7"/>
  <c r="V86" i="7"/>
  <c r="Z86" i="7"/>
  <c r="AH86" i="7"/>
  <c r="O86" i="7"/>
  <c r="W86" i="7"/>
  <c r="AE86" i="7"/>
  <c r="M86" i="7"/>
  <c r="Q86" i="7"/>
  <c r="U86" i="7"/>
  <c r="Y86" i="7"/>
  <c r="AC86" i="7"/>
  <c r="AG86" i="7"/>
  <c r="AJ86" i="7"/>
  <c r="J86" i="7"/>
  <c r="R86" i="7"/>
  <c r="AD86" i="7"/>
  <c r="K86" i="7"/>
  <c r="S86" i="7"/>
  <c r="AA86" i="7"/>
  <c r="AK86" i="7"/>
  <c r="AL86" i="7"/>
  <c r="AJ87" i="7"/>
  <c r="M87" i="7"/>
  <c r="Q87" i="7"/>
  <c r="U87" i="7"/>
  <c r="Y87" i="7"/>
  <c r="AC87" i="7"/>
  <c r="AG87" i="7"/>
  <c r="T87" i="7"/>
  <c r="AB87" i="7"/>
  <c r="J87" i="7"/>
  <c r="N87" i="7"/>
  <c r="R87" i="7"/>
  <c r="V87" i="7"/>
  <c r="Z87" i="7"/>
  <c r="AD87" i="7"/>
  <c r="AH87" i="7"/>
  <c r="L87" i="7"/>
  <c r="P87" i="7"/>
  <c r="X87" i="7"/>
  <c r="AF87" i="7"/>
  <c r="K87" i="7"/>
  <c r="O87" i="7"/>
  <c r="S87" i="7"/>
  <c r="W87" i="7"/>
  <c r="AA87" i="7"/>
  <c r="AE87" i="7"/>
  <c r="AI87" i="7"/>
  <c r="AK87" i="7"/>
  <c r="AL87" i="7"/>
  <c r="AM87" i="7"/>
  <c r="J61" i="7"/>
  <c r="L61" i="7"/>
  <c r="K61" i="7"/>
  <c r="M61" i="7"/>
  <c r="AO92" i="7"/>
  <c r="M92" i="7"/>
  <c r="Q92" i="7"/>
  <c r="U92" i="7"/>
  <c r="Y92" i="7"/>
  <c r="AC92" i="7"/>
  <c r="AG92" i="7"/>
  <c r="AK92" i="7"/>
  <c r="AB92" i="7"/>
  <c r="AN92" i="7"/>
  <c r="K92" i="7"/>
  <c r="N92" i="7"/>
  <c r="R92" i="7"/>
  <c r="V92" i="7"/>
  <c r="Z92" i="7"/>
  <c r="AD92" i="7"/>
  <c r="AH92" i="7"/>
  <c r="AL92" i="7"/>
  <c r="J92" i="7"/>
  <c r="O92" i="7"/>
  <c r="S92" i="7"/>
  <c r="W92" i="7"/>
  <c r="AA92" i="7"/>
  <c r="AE92" i="7"/>
  <c r="AI92" i="7"/>
  <c r="AM92" i="7"/>
  <c r="AP92" i="7"/>
  <c r="L92" i="7"/>
  <c r="P92" i="7"/>
  <c r="T92" i="7"/>
  <c r="X92" i="7"/>
  <c r="AF92" i="7"/>
  <c r="AJ92" i="7"/>
  <c r="AQ92" i="7"/>
  <c r="AR92" i="7"/>
  <c r="AD81" i="7"/>
  <c r="M81" i="7"/>
  <c r="Q81" i="7"/>
  <c r="U81" i="7"/>
  <c r="Y81" i="7"/>
  <c r="AC81" i="7"/>
  <c r="T81" i="7"/>
  <c r="AB81" i="7"/>
  <c r="J81" i="7"/>
  <c r="N81" i="7"/>
  <c r="R81" i="7"/>
  <c r="V81" i="7"/>
  <c r="Z81" i="7"/>
  <c r="L81" i="7"/>
  <c r="K81" i="7"/>
  <c r="O81" i="7"/>
  <c r="S81" i="7"/>
  <c r="W81" i="7"/>
  <c r="AA81" i="7"/>
  <c r="AE81" i="7"/>
  <c r="P81" i="7"/>
  <c r="X81" i="7"/>
  <c r="AF81" i="7"/>
  <c r="AG81" i="7"/>
  <c r="L63" i="7"/>
  <c r="M63" i="7"/>
  <c r="K63" i="7"/>
  <c r="J63" i="7"/>
  <c r="N63" i="7"/>
  <c r="O63" i="7"/>
  <c r="Q68" i="7"/>
  <c r="L68" i="7"/>
  <c r="P68" i="7"/>
  <c r="O68" i="7"/>
  <c r="M68" i="7"/>
  <c r="K68" i="7"/>
  <c r="N68" i="7"/>
  <c r="R68" i="7"/>
  <c r="J68" i="7"/>
  <c r="S68" i="7"/>
  <c r="T68" i="7"/>
  <c r="U72" i="7"/>
  <c r="L72" i="7"/>
  <c r="P72" i="7"/>
  <c r="T72" i="7"/>
  <c r="Q72" i="7"/>
  <c r="V72" i="7"/>
  <c r="M72" i="7"/>
  <c r="O72" i="7"/>
  <c r="K72" i="7"/>
  <c r="N72" i="7"/>
  <c r="R72" i="7"/>
  <c r="J72" i="7"/>
  <c r="S72" i="7"/>
  <c r="W72" i="7"/>
  <c r="X72" i="7"/>
  <c r="AL89" i="7"/>
  <c r="J89" i="7"/>
  <c r="O89" i="7"/>
  <c r="S89" i="7"/>
  <c r="W89" i="7"/>
  <c r="AA89" i="7"/>
  <c r="AE89" i="7"/>
  <c r="AI89" i="7"/>
  <c r="AF89" i="7"/>
  <c r="K89" i="7"/>
  <c r="N89" i="7"/>
  <c r="Z89" i="7"/>
  <c r="AH89" i="7"/>
  <c r="AM89" i="7"/>
  <c r="L89" i="7"/>
  <c r="P89" i="7"/>
  <c r="T89" i="7"/>
  <c r="X89" i="7"/>
  <c r="AB89" i="7"/>
  <c r="AJ89" i="7"/>
  <c r="V89" i="7"/>
  <c r="M89" i="7"/>
  <c r="Q89" i="7"/>
  <c r="U89" i="7"/>
  <c r="Y89" i="7"/>
  <c r="AC89" i="7"/>
  <c r="AG89" i="7"/>
  <c r="AK89" i="7"/>
  <c r="R89" i="7"/>
  <c r="AD89" i="7"/>
  <c r="AN89" i="7"/>
  <c r="AO89" i="7"/>
  <c r="AG84" i="7"/>
  <c r="M84" i="7"/>
  <c r="Q84" i="7"/>
  <c r="U84" i="7"/>
  <c r="Y84" i="7"/>
  <c r="AC84" i="7"/>
  <c r="O84" i="7"/>
  <c r="W84" i="7"/>
  <c r="AE84" i="7"/>
  <c r="L84" i="7"/>
  <c r="T84" i="7"/>
  <c r="AB84" i="7"/>
  <c r="AH84" i="7"/>
  <c r="J84" i="7"/>
  <c r="N84" i="7"/>
  <c r="R84" i="7"/>
  <c r="V84" i="7"/>
  <c r="Z84" i="7"/>
  <c r="AD84" i="7"/>
  <c r="K84" i="7"/>
  <c r="S84" i="7"/>
  <c r="AA84" i="7"/>
  <c r="P84" i="7"/>
  <c r="X84" i="7"/>
  <c r="AF84" i="7"/>
  <c r="AI84" i="7"/>
  <c r="AJ84" i="7"/>
  <c r="M69" i="7"/>
  <c r="Q69" i="7"/>
  <c r="L69" i="7"/>
  <c r="S69" i="7"/>
  <c r="K69" i="7"/>
  <c r="N69" i="7"/>
  <c r="P69" i="7"/>
  <c r="J69" i="7"/>
  <c r="O69" i="7"/>
  <c r="R69" i="7"/>
  <c r="T69" i="7"/>
  <c r="U69" i="7"/>
  <c r="M79" i="7"/>
  <c r="Q79" i="7"/>
  <c r="U79" i="7"/>
  <c r="Y79" i="7"/>
  <c r="P79" i="7"/>
  <c r="X79" i="7"/>
  <c r="K79" i="7"/>
  <c r="N79" i="7"/>
  <c r="R79" i="7"/>
  <c r="V79" i="7"/>
  <c r="Z79" i="7"/>
  <c r="J79" i="7"/>
  <c r="O79" i="7"/>
  <c r="S79" i="7"/>
  <c r="W79" i="7"/>
  <c r="AA79" i="7"/>
  <c r="AC79" i="7"/>
  <c r="L79" i="7"/>
  <c r="T79" i="7"/>
  <c r="AB79" i="7"/>
  <c r="AD79" i="7"/>
  <c r="AE79" i="7"/>
  <c r="AR95" i="7"/>
  <c r="M95" i="7"/>
  <c r="Q95" i="7"/>
  <c r="U95" i="7"/>
  <c r="Y95" i="7"/>
  <c r="AC95" i="7"/>
  <c r="AG95" i="7"/>
  <c r="AK95" i="7"/>
  <c r="AO95" i="7"/>
  <c r="AS95" i="7"/>
  <c r="AF95" i="7"/>
  <c r="K95" i="7"/>
  <c r="N95" i="7"/>
  <c r="R95" i="7"/>
  <c r="V95" i="7"/>
  <c r="Z95" i="7"/>
  <c r="AD95" i="7"/>
  <c r="AH95" i="7"/>
  <c r="AL95" i="7"/>
  <c r="AP95" i="7"/>
  <c r="J95" i="7"/>
  <c r="O95" i="7"/>
  <c r="S95" i="7"/>
  <c r="W95" i="7"/>
  <c r="AA95" i="7"/>
  <c r="AE95" i="7"/>
  <c r="AI95" i="7"/>
  <c r="AM95" i="7"/>
  <c r="AQ95" i="7"/>
  <c r="L95" i="7"/>
  <c r="P95" i="7"/>
  <c r="T95" i="7"/>
  <c r="X95" i="7"/>
  <c r="AB95" i="7"/>
  <c r="AJ95" i="7"/>
  <c r="AN95" i="7"/>
  <c r="AT95" i="7"/>
  <c r="AU95" i="7"/>
  <c r="X75" i="7"/>
  <c r="M75" i="7"/>
  <c r="Q75" i="7"/>
  <c r="U75" i="7"/>
  <c r="O75" i="7"/>
  <c r="L75" i="7"/>
  <c r="T75" i="7"/>
  <c r="K75" i="7"/>
  <c r="N75" i="7"/>
  <c r="R75" i="7"/>
  <c r="V75" i="7"/>
  <c r="Y75" i="7"/>
  <c r="J75" i="7"/>
  <c r="S75" i="7"/>
  <c r="W75" i="7"/>
  <c r="P75" i="7"/>
  <c r="Z75" i="7"/>
  <c r="AA75" i="7"/>
  <c r="M64" i="7"/>
  <c r="L64" i="7"/>
  <c r="K64" i="7"/>
  <c r="N64" i="7"/>
  <c r="J64" i="7"/>
  <c r="O64" i="7"/>
  <c r="P64" i="7"/>
  <c r="AH85" i="7"/>
  <c r="L85" i="7"/>
  <c r="P85" i="7"/>
  <c r="T85" i="7"/>
  <c r="X85" i="7"/>
  <c r="AB85" i="7"/>
  <c r="AF85" i="7"/>
  <c r="K85" i="7"/>
  <c r="V85" i="7"/>
  <c r="AI85" i="7"/>
  <c r="M85" i="7"/>
  <c r="Q85" i="7"/>
  <c r="U85" i="7"/>
  <c r="Y85" i="7"/>
  <c r="AC85" i="7"/>
  <c r="AG85" i="7"/>
  <c r="R85" i="7"/>
  <c r="Z85" i="7"/>
  <c r="J85" i="7"/>
  <c r="O85" i="7"/>
  <c r="S85" i="7"/>
  <c r="W85" i="7"/>
  <c r="AA85" i="7"/>
  <c r="AE85" i="7"/>
  <c r="N85" i="7"/>
  <c r="AD85" i="7"/>
  <c r="AJ85" i="7"/>
  <c r="AK85" i="7"/>
  <c r="O66" i="7"/>
  <c r="M66" i="7"/>
  <c r="P66" i="7"/>
  <c r="J66" i="7"/>
  <c r="N66" i="7"/>
  <c r="K66" i="7"/>
  <c r="L66" i="7"/>
  <c r="Q66" i="7"/>
  <c r="R66" i="7"/>
  <c r="M82" i="7"/>
  <c r="Q82" i="7"/>
  <c r="U82" i="7"/>
  <c r="Y82" i="7"/>
  <c r="AC82" i="7"/>
  <c r="J82" i="7"/>
  <c r="N82" i="7"/>
  <c r="R82" i="7"/>
  <c r="V82" i="7"/>
  <c r="Z82" i="7"/>
  <c r="AD82" i="7"/>
  <c r="AF82" i="7"/>
  <c r="AE82" i="7"/>
  <c r="L82" i="7"/>
  <c r="T82" i="7"/>
  <c r="AB82" i="7"/>
  <c r="K82" i="7"/>
  <c r="O82" i="7"/>
  <c r="S82" i="7"/>
  <c r="W82" i="7"/>
  <c r="AA82" i="7"/>
  <c r="P82" i="7"/>
  <c r="X82" i="7"/>
  <c r="AG82" i="7"/>
  <c r="AH82" i="7"/>
  <c r="J62" i="7"/>
  <c r="K62" i="7"/>
  <c r="L62" i="7"/>
  <c r="M62" i="7"/>
  <c r="N62" i="7"/>
  <c r="M71" i="7"/>
  <c r="Q71" i="7"/>
  <c r="L71" i="7"/>
  <c r="K71" i="7"/>
  <c r="N71" i="7"/>
  <c r="R71" i="7"/>
  <c r="J71" i="7"/>
  <c r="O71" i="7"/>
  <c r="S71" i="7"/>
  <c r="T71" i="7"/>
  <c r="P71" i="7"/>
  <c r="U71" i="7"/>
  <c r="V71" i="7"/>
  <c r="W71" i="7"/>
  <c r="P67" i="7"/>
  <c r="J67" i="7"/>
  <c r="N67" i="7"/>
  <c r="Q67" i="7"/>
  <c r="K67" i="7"/>
  <c r="O67" i="7"/>
  <c r="M67" i="7"/>
  <c r="L67" i="7"/>
  <c r="R67" i="7"/>
  <c r="S67" i="7"/>
  <c r="AK88" i="7"/>
  <c r="M88" i="7"/>
  <c r="Q88" i="7"/>
  <c r="U88" i="7"/>
  <c r="Y88" i="7"/>
  <c r="AC88" i="7"/>
  <c r="AG88" i="7"/>
  <c r="L88" i="7"/>
  <c r="X88" i="7"/>
  <c r="AF88" i="7"/>
  <c r="K88" i="7"/>
  <c r="N88" i="7"/>
  <c r="R88" i="7"/>
  <c r="V88" i="7"/>
  <c r="Z88" i="7"/>
  <c r="AD88" i="7"/>
  <c r="AH88" i="7"/>
  <c r="P88" i="7"/>
  <c r="AL88" i="7"/>
  <c r="J88" i="7"/>
  <c r="O88" i="7"/>
  <c r="S88" i="7"/>
  <c r="W88" i="7"/>
  <c r="AA88" i="7"/>
  <c r="AE88" i="7"/>
  <c r="AI88" i="7"/>
  <c r="T88" i="7"/>
  <c r="AB88" i="7"/>
  <c r="AJ88" i="7"/>
  <c r="AM88" i="7"/>
  <c r="AN88" i="7"/>
  <c r="J14" i="7"/>
  <c r="C13" i="7"/>
  <c r="S70" i="7"/>
  <c r="J70" i="7"/>
  <c r="N70" i="7"/>
  <c r="R70" i="7"/>
  <c r="O70" i="7"/>
  <c r="K70" i="7"/>
  <c r="Q70" i="7"/>
  <c r="L70" i="7"/>
  <c r="P70" i="7"/>
  <c r="T70" i="7"/>
  <c r="M70" i="7"/>
  <c r="U70" i="7"/>
  <c r="V70" i="7"/>
  <c r="J90" i="7"/>
  <c r="O90" i="7"/>
  <c r="S90" i="7"/>
  <c r="W90" i="7"/>
  <c r="AA90" i="7"/>
  <c r="AE90" i="7"/>
  <c r="AI90" i="7"/>
  <c r="AM90" i="7"/>
  <c r="P90" i="7"/>
  <c r="X90" i="7"/>
  <c r="AF90" i="7"/>
  <c r="AJ90" i="7"/>
  <c r="K90" i="7"/>
  <c r="N90" i="7"/>
  <c r="V90" i="7"/>
  <c r="AH90" i="7"/>
  <c r="L90" i="7"/>
  <c r="T90" i="7"/>
  <c r="AB90" i="7"/>
  <c r="Z90" i="7"/>
  <c r="M90" i="7"/>
  <c r="Q90" i="7"/>
  <c r="U90" i="7"/>
  <c r="Y90" i="7"/>
  <c r="AC90" i="7"/>
  <c r="AG90" i="7"/>
  <c r="AK90" i="7"/>
  <c r="AN90" i="7"/>
  <c r="R90" i="7"/>
  <c r="AD90" i="7"/>
  <c r="AL90" i="7"/>
  <c r="AO90" i="7"/>
  <c r="AP90" i="7"/>
  <c r="J59" i="7"/>
  <c r="K59" i="7"/>
  <c r="M74" i="7"/>
  <c r="Q74" i="7"/>
  <c r="U74" i="7"/>
  <c r="X74" i="7"/>
  <c r="L74" i="7"/>
  <c r="K74" i="7"/>
  <c r="N74" i="7"/>
  <c r="R74" i="7"/>
  <c r="V74" i="7"/>
  <c r="W74" i="7"/>
  <c r="P74" i="7"/>
  <c r="T74" i="7"/>
  <c r="J74" i="7"/>
  <c r="O74" i="7"/>
  <c r="S74" i="7"/>
  <c r="Y74" i="7"/>
  <c r="Z74" i="7"/>
  <c r="V73" i="7"/>
  <c r="J73" i="7"/>
  <c r="O73" i="7"/>
  <c r="S73" i="7"/>
  <c r="W73" i="7"/>
  <c r="L73" i="7"/>
  <c r="P73" i="7"/>
  <c r="T73" i="7"/>
  <c r="N73" i="7"/>
  <c r="M73" i="7"/>
  <c r="Q73" i="7"/>
  <c r="U73" i="7"/>
  <c r="K73" i="7"/>
  <c r="R73" i="7"/>
  <c r="X73" i="7"/>
  <c r="Y73" i="7"/>
  <c r="Z77" i="7"/>
  <c r="J77" i="7"/>
  <c r="O77" i="7"/>
  <c r="S77" i="7"/>
  <c r="W77" i="7"/>
  <c r="V77" i="7"/>
  <c r="L77" i="7"/>
  <c r="P77" i="7"/>
  <c r="T77" i="7"/>
  <c r="X77" i="7"/>
  <c r="K77" i="7"/>
  <c r="R77" i="7"/>
  <c r="AA77" i="7"/>
  <c r="M77" i="7"/>
  <c r="Q77" i="7"/>
  <c r="U77" i="7"/>
  <c r="Y77" i="7"/>
  <c r="N77" i="7"/>
  <c r="AB77" i="7"/>
  <c r="AC77" i="7"/>
  <c r="K60" i="7"/>
  <c r="L60" i="7"/>
  <c r="J60" i="7"/>
  <c r="AT96" i="7"/>
  <c r="M96" i="7"/>
  <c r="Q96" i="7"/>
  <c r="U96" i="7"/>
  <c r="Y96" i="7"/>
  <c r="AC96" i="7"/>
  <c r="AG96" i="7"/>
  <c r="AK96" i="7"/>
  <c r="AO96" i="7"/>
  <c r="AS96" i="7"/>
  <c r="N96" i="7"/>
  <c r="R96" i="7"/>
  <c r="Z96" i="7"/>
  <c r="AH96" i="7"/>
  <c r="AL96" i="7"/>
  <c r="L96" i="7"/>
  <c r="P96" i="7"/>
  <c r="AB96" i="7"/>
  <c r="AJ96" i="7"/>
  <c r="K96" i="7"/>
  <c r="V96" i="7"/>
  <c r="AD96" i="7"/>
  <c r="AP96" i="7"/>
  <c r="T96" i="7"/>
  <c r="AN96" i="7"/>
  <c r="J96" i="7"/>
  <c r="O96" i="7"/>
  <c r="S96" i="7"/>
  <c r="W96" i="7"/>
  <c r="AA96" i="7"/>
  <c r="AE96" i="7"/>
  <c r="AI96" i="7"/>
  <c r="AM96" i="7"/>
  <c r="AQ96" i="7"/>
  <c r="X96" i="7"/>
  <c r="AF96" i="7"/>
  <c r="AR96" i="7"/>
  <c r="AU96" i="7"/>
  <c r="AV96" i="7"/>
  <c r="AF83" i="7"/>
  <c r="M83" i="7"/>
  <c r="Q83" i="7"/>
  <c r="U83" i="7"/>
  <c r="Y83" i="7"/>
  <c r="AC83" i="7"/>
  <c r="AE83" i="7"/>
  <c r="AG83" i="7"/>
  <c r="L83" i="7"/>
  <c r="T83" i="7"/>
  <c r="K83" i="7"/>
  <c r="N83" i="7"/>
  <c r="R83" i="7"/>
  <c r="V83" i="7"/>
  <c r="Z83" i="7"/>
  <c r="AD83" i="7"/>
  <c r="AA83" i="7"/>
  <c r="P83" i="7"/>
  <c r="AB83" i="7"/>
  <c r="J83" i="7"/>
  <c r="O83" i="7"/>
  <c r="S83" i="7"/>
  <c r="W83" i="7"/>
  <c r="X83" i="7"/>
  <c r="AH83" i="7"/>
  <c r="AI83" i="7"/>
  <c r="AP93" i="7"/>
  <c r="AQ93" i="7"/>
  <c r="L93" i="7"/>
  <c r="P93" i="7"/>
  <c r="T93" i="7"/>
  <c r="X93" i="7"/>
  <c r="AB93" i="7"/>
  <c r="AF93" i="7"/>
  <c r="AJ93" i="7"/>
  <c r="AN93" i="7"/>
  <c r="U93" i="7"/>
  <c r="AC93" i="7"/>
  <c r="AG93" i="7"/>
  <c r="AO93" i="7"/>
  <c r="S93" i="7"/>
  <c r="AA93" i="7"/>
  <c r="AM93" i="7"/>
  <c r="M93" i="7"/>
  <c r="Q93" i="7"/>
  <c r="Y93" i="7"/>
  <c r="AK93" i="7"/>
  <c r="AE93" i="7"/>
  <c r="J93" i="7"/>
  <c r="N93" i="7"/>
  <c r="R93" i="7"/>
  <c r="V93" i="7"/>
  <c r="Z93" i="7"/>
  <c r="AD93" i="7"/>
  <c r="AH93" i="7"/>
  <c r="AL93" i="7"/>
  <c r="K93" i="7"/>
  <c r="O93" i="7"/>
  <c r="W93" i="7"/>
  <c r="AI93" i="7"/>
  <c r="AR93" i="7"/>
  <c r="AS93" i="7"/>
  <c r="E60" i="3"/>
  <c r="F14" i="3" s="1"/>
  <c r="E82" i="3"/>
  <c r="F28" i="3" s="1"/>
  <c r="E93" i="3"/>
  <c r="C10" i="4"/>
  <c r="AU10" i="4" s="1"/>
  <c r="C68" i="5"/>
  <c r="D68" i="5" s="1"/>
  <c r="E68" i="5" s="1"/>
  <c r="T13" i="5"/>
  <c r="T14" i="5" s="1"/>
  <c r="T100" i="5" s="1"/>
  <c r="T20" i="5" s="1"/>
  <c r="C84" i="5"/>
  <c r="D84" i="5" s="1"/>
  <c r="E84" i="5" s="1"/>
  <c r="AJ13" i="5"/>
  <c r="AJ14" i="5" s="1"/>
  <c r="AJ100" i="5" s="1"/>
  <c r="AJ20" i="5" s="1"/>
  <c r="AS13" i="5"/>
  <c r="AS14" i="5" s="1"/>
  <c r="AS100" i="5" s="1"/>
  <c r="AS20" i="5" s="1"/>
  <c r="C93" i="5"/>
  <c r="D93" i="5" s="1"/>
  <c r="E93" i="5" s="1"/>
  <c r="C83" i="5"/>
  <c r="D83" i="5" s="1"/>
  <c r="E83" i="5" s="1"/>
  <c r="AI13" i="5"/>
  <c r="AI14" i="5" s="1"/>
  <c r="AI100" i="5" s="1"/>
  <c r="AI20" i="5" s="1"/>
  <c r="U13" i="5"/>
  <c r="U14" i="5" s="1"/>
  <c r="U100" i="5" s="1"/>
  <c r="U20" i="5" s="1"/>
  <c r="C69" i="5"/>
  <c r="D69" i="5" s="1"/>
  <c r="E69" i="5" s="1"/>
  <c r="C67" i="5"/>
  <c r="D67" i="5" s="1"/>
  <c r="E67" i="5" s="1"/>
  <c r="S13" i="5"/>
  <c r="S14" i="5" s="1"/>
  <c r="S100" i="5" s="1"/>
  <c r="S20" i="5" s="1"/>
  <c r="C59" i="5"/>
  <c r="D59" i="5" s="1"/>
  <c r="E59" i="5" s="1"/>
  <c r="K13" i="5"/>
  <c r="K14" i="5" s="1"/>
  <c r="K100" i="5" s="1"/>
  <c r="K20" i="5" s="1"/>
  <c r="C66" i="5"/>
  <c r="D66" i="5" s="1"/>
  <c r="E66" i="5" s="1"/>
  <c r="R13" i="5"/>
  <c r="R14" i="5" s="1"/>
  <c r="R100" i="5" s="1"/>
  <c r="R20" i="5" s="1"/>
  <c r="C74" i="5"/>
  <c r="D74" i="5" s="1"/>
  <c r="E74" i="5" s="1"/>
  <c r="Z13" i="5"/>
  <c r="Z14" i="5" s="1"/>
  <c r="Z100" i="5" s="1"/>
  <c r="Z20" i="5" s="1"/>
  <c r="AH13" i="5"/>
  <c r="AH14" i="5" s="1"/>
  <c r="AH100" i="5" s="1"/>
  <c r="AH20" i="5" s="1"/>
  <c r="C82" i="5"/>
  <c r="D82" i="5" s="1"/>
  <c r="E82" i="5" s="1"/>
  <c r="C90" i="5"/>
  <c r="D90" i="5" s="1"/>
  <c r="E90" i="5" s="1"/>
  <c r="AP13" i="5"/>
  <c r="AP14" i="5" s="1"/>
  <c r="AP100" i="5" s="1"/>
  <c r="AP20" i="5" s="1"/>
  <c r="AE13" i="5"/>
  <c r="AE14" i="5" s="1"/>
  <c r="AE100" i="5" s="1"/>
  <c r="AE20" i="5" s="1"/>
  <c r="C79" i="5"/>
  <c r="D79" i="5" s="1"/>
  <c r="E79" i="5" s="1"/>
  <c r="C92" i="5"/>
  <c r="D92" i="5" s="1"/>
  <c r="E92" i="5" s="1"/>
  <c r="AR13" i="5"/>
  <c r="AR14" i="5" s="1"/>
  <c r="AR100" i="5" s="1"/>
  <c r="AR20" i="5" s="1"/>
  <c r="C77" i="5"/>
  <c r="D77" i="5" s="1"/>
  <c r="E77" i="5" s="1"/>
  <c r="AC13" i="5"/>
  <c r="AC14" i="5" s="1"/>
  <c r="AC100" i="5" s="1"/>
  <c r="AC20" i="5" s="1"/>
  <c r="C63" i="5"/>
  <c r="D63" i="5" s="1"/>
  <c r="E63" i="5" s="1"/>
  <c r="O13" i="5"/>
  <c r="O14" i="5" s="1"/>
  <c r="O100" i="5" s="1"/>
  <c r="O20" i="5" s="1"/>
  <c r="C80" i="5"/>
  <c r="D80" i="5" s="1"/>
  <c r="E80" i="5" s="1"/>
  <c r="AF13" i="5"/>
  <c r="AF14" i="5" s="1"/>
  <c r="AF100" i="5" s="1"/>
  <c r="AF20" i="5" s="1"/>
  <c r="C96" i="5"/>
  <c r="D96" i="5" s="1"/>
  <c r="E96" i="5" s="1"/>
  <c r="AV13" i="5"/>
  <c r="AV14" i="5" s="1"/>
  <c r="AV100" i="5" s="1"/>
  <c r="AV20" i="5" s="1"/>
  <c r="C97" i="5"/>
  <c r="D97" i="5" s="1"/>
  <c r="E97" i="5" s="1"/>
  <c r="AW13" i="5"/>
  <c r="AW14" i="5" s="1"/>
  <c r="AW100" i="5" s="1"/>
  <c r="AW20" i="5" s="1"/>
  <c r="C75" i="5"/>
  <c r="D75" i="5" s="1"/>
  <c r="E75" i="5" s="1"/>
  <c r="AA13" i="5"/>
  <c r="AA14" i="5" s="1"/>
  <c r="AA100" i="5" s="1"/>
  <c r="AA20" i="5" s="1"/>
  <c r="C95" i="5"/>
  <c r="D95" i="5" s="1"/>
  <c r="E95" i="5" s="1"/>
  <c r="AU13" i="5"/>
  <c r="AU14" i="5" s="1"/>
  <c r="AU100" i="5" s="1"/>
  <c r="AU20" i="5" s="1"/>
  <c r="C65" i="5"/>
  <c r="D65" i="5" s="1"/>
  <c r="E65" i="5" s="1"/>
  <c r="Q13" i="5"/>
  <c r="Q14" i="5" s="1"/>
  <c r="Q100" i="5" s="1"/>
  <c r="Q20" i="5" s="1"/>
  <c r="C73" i="5"/>
  <c r="D73" i="5" s="1"/>
  <c r="E73" i="5" s="1"/>
  <c r="Y13" i="5"/>
  <c r="Y14" i="5" s="1"/>
  <c r="Y100" i="5" s="1"/>
  <c r="Y20" i="5" s="1"/>
  <c r="C81" i="5"/>
  <c r="D81" i="5" s="1"/>
  <c r="E81" i="5" s="1"/>
  <c r="AG13" i="5"/>
  <c r="AG14" i="5" s="1"/>
  <c r="AG100" i="5" s="1"/>
  <c r="AG20" i="5" s="1"/>
  <c r="AO13" i="5"/>
  <c r="AO14" i="5" s="1"/>
  <c r="AO100" i="5" s="1"/>
  <c r="AO20" i="5" s="1"/>
  <c r="C89" i="5"/>
  <c r="D89" i="5" s="1"/>
  <c r="E89" i="5" s="1"/>
  <c r="C87" i="5"/>
  <c r="D87" i="5" s="1"/>
  <c r="E87" i="5" s="1"/>
  <c r="AM13" i="5"/>
  <c r="AM14" i="5" s="1"/>
  <c r="AM100" i="5" s="1"/>
  <c r="AM20" i="5" s="1"/>
  <c r="C76" i="5"/>
  <c r="D76" i="5" s="1"/>
  <c r="E76" i="5" s="1"/>
  <c r="AB13" i="5"/>
  <c r="AB14" i="5" s="1"/>
  <c r="AB100" i="5" s="1"/>
  <c r="AB20" i="5" s="1"/>
  <c r="P13" i="5"/>
  <c r="P14" i="5" s="1"/>
  <c r="P100" i="5" s="1"/>
  <c r="P20" i="5" s="1"/>
  <c r="C64" i="5"/>
  <c r="D64" i="5" s="1"/>
  <c r="E64" i="5" s="1"/>
  <c r="C85" i="5"/>
  <c r="D85" i="5" s="1"/>
  <c r="E85" i="5" s="1"/>
  <c r="AK13" i="5"/>
  <c r="AK14" i="5" s="1"/>
  <c r="AK100" i="5" s="1"/>
  <c r="AK20" i="5" s="1"/>
  <c r="C58" i="5"/>
  <c r="J13" i="5"/>
  <c r="C12" i="5"/>
  <c r="C72" i="5"/>
  <c r="D72" i="5" s="1"/>
  <c r="E72" i="5" s="1"/>
  <c r="X13" i="5"/>
  <c r="X14" i="5" s="1"/>
  <c r="X100" i="5" s="1"/>
  <c r="X20" i="5" s="1"/>
  <c r="AN13" i="5"/>
  <c r="AN14" i="5" s="1"/>
  <c r="AN100" i="5" s="1"/>
  <c r="AN20" i="5" s="1"/>
  <c r="C88" i="5"/>
  <c r="D88" i="5" s="1"/>
  <c r="E88" i="5" s="1"/>
  <c r="C60" i="5"/>
  <c r="D60" i="5" s="1"/>
  <c r="E60" i="5" s="1"/>
  <c r="L13" i="5"/>
  <c r="L14" i="5" s="1"/>
  <c r="L100" i="5" s="1"/>
  <c r="L20" i="5" s="1"/>
  <c r="C61" i="5"/>
  <c r="D61" i="5" s="1"/>
  <c r="E61" i="5" s="1"/>
  <c r="M13" i="5"/>
  <c r="M14" i="5" s="1"/>
  <c r="M100" i="5" s="1"/>
  <c r="M20" i="5" s="1"/>
  <c r="C62" i="5"/>
  <c r="D62" i="5" s="1"/>
  <c r="E62" i="5" s="1"/>
  <c r="N13" i="5"/>
  <c r="N14" i="5" s="1"/>
  <c r="N100" i="5" s="1"/>
  <c r="N20" i="5" s="1"/>
  <c r="C70" i="5"/>
  <c r="D70" i="5" s="1"/>
  <c r="E70" i="5" s="1"/>
  <c r="V13" i="5"/>
  <c r="V14" i="5" s="1"/>
  <c r="V100" i="5" s="1"/>
  <c r="V20" i="5" s="1"/>
  <c r="C78" i="5"/>
  <c r="D78" i="5" s="1"/>
  <c r="E78" i="5" s="1"/>
  <c r="AD13" i="5"/>
  <c r="AD14" i="5" s="1"/>
  <c r="AD100" i="5" s="1"/>
  <c r="AD20" i="5" s="1"/>
  <c r="C86" i="5"/>
  <c r="D86" i="5" s="1"/>
  <c r="E86" i="5" s="1"/>
  <c r="AL13" i="5"/>
  <c r="AL14" i="5" s="1"/>
  <c r="AL100" i="5" s="1"/>
  <c r="AL20" i="5" s="1"/>
  <c r="C94" i="5"/>
  <c r="D94" i="5" s="1"/>
  <c r="E94" i="5" s="1"/>
  <c r="AT13" i="5"/>
  <c r="AT14" i="5" s="1"/>
  <c r="AT100" i="5" s="1"/>
  <c r="AT20" i="5" s="1"/>
  <c r="C71" i="5"/>
  <c r="D71" i="5" s="1"/>
  <c r="E71" i="5" s="1"/>
  <c r="W13" i="5"/>
  <c r="W14" i="5" s="1"/>
  <c r="W100" i="5" s="1"/>
  <c r="W20" i="5" s="1"/>
  <c r="C91" i="5"/>
  <c r="D91" i="5" s="1"/>
  <c r="E91" i="5" s="1"/>
  <c r="AQ13" i="5"/>
  <c r="AQ14" i="5" s="1"/>
  <c r="AQ100" i="5" s="1"/>
  <c r="AQ20" i="5" s="1"/>
  <c r="F51" i="2"/>
  <c r="E51" i="2"/>
  <c r="D52" i="2"/>
  <c r="C13" i="4" l="1"/>
  <c r="D5" i="11"/>
  <c r="AV99" i="7"/>
  <c r="AV101" i="7" s="1"/>
  <c r="AV19" i="7" s="1"/>
  <c r="AV23" i="7" s="1"/>
  <c r="AV40" i="7" s="1"/>
  <c r="AV32" i="10" s="1"/>
  <c r="AG99" i="7"/>
  <c r="AG101" i="7" s="1"/>
  <c r="AG19" i="7" s="1"/>
  <c r="AG23" i="7" s="1"/>
  <c r="AG40" i="7" s="1"/>
  <c r="AG32" i="10" s="1"/>
  <c r="M99" i="7"/>
  <c r="M101" i="7" s="1"/>
  <c r="AF99" i="7"/>
  <c r="AF101" i="7" s="1"/>
  <c r="AF19" i="7" s="1"/>
  <c r="AF23" i="7" s="1"/>
  <c r="AF40" i="7" s="1"/>
  <c r="AF32" i="10" s="1"/>
  <c r="P99" i="7"/>
  <c r="P101" i="7" s="1"/>
  <c r="AI99" i="7"/>
  <c r="AI101" i="7" s="1"/>
  <c r="AI19" i="7" s="1"/>
  <c r="AI23" i="7" s="1"/>
  <c r="AI40" i="7" s="1"/>
  <c r="AI32" i="10" s="1"/>
  <c r="S99" i="7"/>
  <c r="S101" i="7" s="1"/>
  <c r="AO99" i="7"/>
  <c r="AO101" i="7" s="1"/>
  <c r="AO19" i="7" s="1"/>
  <c r="AO23" i="7" s="1"/>
  <c r="AO40" i="7" s="1"/>
  <c r="AO32" i="10" s="1"/>
  <c r="AL99" i="7"/>
  <c r="AL101" i="7" s="1"/>
  <c r="AL19" i="7" s="1"/>
  <c r="AL23" i="7" s="1"/>
  <c r="AL40" i="7" s="1"/>
  <c r="AL32" i="10" s="1"/>
  <c r="V99" i="7"/>
  <c r="V101" i="7" s="1"/>
  <c r="D99" i="7"/>
  <c r="I99" i="7" s="1"/>
  <c r="E58" i="7"/>
  <c r="J58" i="7" s="1"/>
  <c r="Y99" i="7"/>
  <c r="Y101" i="7" s="1"/>
  <c r="AR99" i="7"/>
  <c r="AR101" i="7" s="1"/>
  <c r="AR19" i="7" s="1"/>
  <c r="AR23" i="7" s="1"/>
  <c r="AR40" i="7" s="1"/>
  <c r="AR32" i="10" s="1"/>
  <c r="AB99" i="7"/>
  <c r="AB101" i="7" s="1"/>
  <c r="L99" i="7"/>
  <c r="L101" i="7" s="1"/>
  <c r="AE99" i="7"/>
  <c r="AE101" i="7" s="1"/>
  <c r="AE19" i="7" s="1"/>
  <c r="AE23" i="7" s="1"/>
  <c r="AE40" i="7" s="1"/>
  <c r="AE32" i="10" s="1"/>
  <c r="O99" i="7"/>
  <c r="O101" i="7" s="1"/>
  <c r="AC99" i="7"/>
  <c r="AC101" i="7" s="1"/>
  <c r="AH99" i="7"/>
  <c r="AH101" i="7" s="1"/>
  <c r="AH19" i="7" s="1"/>
  <c r="AH23" i="7" s="1"/>
  <c r="AH40" i="7" s="1"/>
  <c r="AH32" i="10" s="1"/>
  <c r="R99" i="7"/>
  <c r="R101" i="7" s="1"/>
  <c r="AS99" i="7"/>
  <c r="AS101" i="7" s="1"/>
  <c r="AS19" i="7" s="1"/>
  <c r="AS23" i="7" s="1"/>
  <c r="AS40" i="7" s="1"/>
  <c r="AS32" i="10" s="1"/>
  <c r="U99" i="7"/>
  <c r="U101" i="7" s="1"/>
  <c r="AN99" i="7"/>
  <c r="AN101" i="7" s="1"/>
  <c r="AN19" i="7" s="1"/>
  <c r="AN23" i="7" s="1"/>
  <c r="AN40" i="7" s="1"/>
  <c r="AN32" i="10" s="1"/>
  <c r="X99" i="7"/>
  <c r="X101" i="7" s="1"/>
  <c r="AQ99" i="7"/>
  <c r="AQ101" i="7" s="1"/>
  <c r="AQ19" i="7" s="1"/>
  <c r="AQ23" i="7" s="1"/>
  <c r="AQ40" i="7" s="1"/>
  <c r="AQ32" i="10" s="1"/>
  <c r="AA99" i="7"/>
  <c r="AA101" i="7" s="1"/>
  <c r="J99" i="7"/>
  <c r="AT99" i="7"/>
  <c r="AT101" i="7" s="1"/>
  <c r="AT19" i="7" s="1"/>
  <c r="AT23" i="7" s="1"/>
  <c r="AT40" i="7" s="1"/>
  <c r="AT32" i="10" s="1"/>
  <c r="AD99" i="7"/>
  <c r="AD101" i="7" s="1"/>
  <c r="AD19" i="7" s="1"/>
  <c r="AD23" i="7" s="1"/>
  <c r="AD40" i="7" s="1"/>
  <c r="AD32" i="10" s="1"/>
  <c r="N99" i="7"/>
  <c r="N101" i="7" s="1"/>
  <c r="J100" i="7"/>
  <c r="C14" i="7"/>
  <c r="AU99" i="7"/>
  <c r="AU101" i="7" s="1"/>
  <c r="AU19" i="7" s="1"/>
  <c r="AU23" i="7" s="1"/>
  <c r="AU40" i="7" s="1"/>
  <c r="AU32" i="10" s="1"/>
  <c r="AK99" i="7"/>
  <c r="AK101" i="7" s="1"/>
  <c r="AK19" i="7" s="1"/>
  <c r="AK23" i="7" s="1"/>
  <c r="AK40" i="7" s="1"/>
  <c r="AK32" i="10" s="1"/>
  <c r="Q99" i="7"/>
  <c r="Q101" i="7" s="1"/>
  <c r="AJ99" i="7"/>
  <c r="AJ101" i="7" s="1"/>
  <c r="AJ19" i="7" s="1"/>
  <c r="AJ23" i="7" s="1"/>
  <c r="AJ40" i="7" s="1"/>
  <c r="AJ32" i="10" s="1"/>
  <c r="T99" i="7"/>
  <c r="T101" i="7" s="1"/>
  <c r="AM99" i="7"/>
  <c r="AM101" i="7" s="1"/>
  <c r="AM19" i="7" s="1"/>
  <c r="AM23" i="7" s="1"/>
  <c r="AM40" i="7" s="1"/>
  <c r="AM32" i="10" s="1"/>
  <c r="W99" i="7"/>
  <c r="W101" i="7" s="1"/>
  <c r="AP99" i="7"/>
  <c r="AP101" i="7" s="1"/>
  <c r="AP19" i="7" s="1"/>
  <c r="AP23" i="7" s="1"/>
  <c r="AP40" i="7" s="1"/>
  <c r="AP32" i="10" s="1"/>
  <c r="Z99" i="7"/>
  <c r="Z101" i="7" s="1"/>
  <c r="K99" i="7"/>
  <c r="K101" i="7" s="1"/>
  <c r="AA10" i="4"/>
  <c r="AI10" i="4"/>
  <c r="AQ10" i="4"/>
  <c r="AN10" i="4"/>
  <c r="AF10" i="4"/>
  <c r="X10" i="4"/>
  <c r="AV10" i="4"/>
  <c r="AM10" i="4"/>
  <c r="AE10" i="4"/>
  <c r="W10" i="4"/>
  <c r="C11" i="4"/>
  <c r="F34" i="3"/>
  <c r="AR10" i="4"/>
  <c r="AJ10" i="4"/>
  <c r="AB10" i="4"/>
  <c r="T10" i="4"/>
  <c r="AT10" i="4"/>
  <c r="AP10" i="4"/>
  <c r="AL10" i="4"/>
  <c r="AH10" i="4"/>
  <c r="AD10" i="4"/>
  <c r="Z10" i="4"/>
  <c r="V10" i="4"/>
  <c r="AS10" i="4"/>
  <c r="AO10" i="4"/>
  <c r="AK10" i="4"/>
  <c r="AG10" i="4"/>
  <c r="AC10" i="4"/>
  <c r="Y10" i="4"/>
  <c r="U10" i="4"/>
  <c r="S10" i="4"/>
  <c r="R10" i="4"/>
  <c r="Q10" i="4"/>
  <c r="P10" i="4"/>
  <c r="O10" i="4"/>
  <c r="N10" i="4"/>
  <c r="M10" i="4"/>
  <c r="L10" i="4"/>
  <c r="K10" i="4"/>
  <c r="J10" i="4"/>
  <c r="I10" i="4"/>
  <c r="Q85" i="5"/>
  <c r="O85" i="5"/>
  <c r="P85" i="5"/>
  <c r="R85" i="5"/>
  <c r="M85" i="5"/>
  <c r="K85" i="5"/>
  <c r="N85" i="5"/>
  <c r="J85" i="5"/>
  <c r="L85" i="5"/>
  <c r="S85" i="5"/>
  <c r="T85" i="5"/>
  <c r="U85" i="5"/>
  <c r="V85" i="5"/>
  <c r="W85" i="5"/>
  <c r="X85" i="5"/>
  <c r="Y85" i="5"/>
  <c r="Z85" i="5"/>
  <c r="AA85" i="5"/>
  <c r="AB85" i="5"/>
  <c r="AC85" i="5"/>
  <c r="AD85" i="5"/>
  <c r="AE85" i="5"/>
  <c r="AF85" i="5"/>
  <c r="AG85" i="5"/>
  <c r="AH85" i="5"/>
  <c r="AI85" i="5"/>
  <c r="AJ85" i="5"/>
  <c r="AK85" i="5"/>
  <c r="Q73" i="5"/>
  <c r="O73" i="5"/>
  <c r="P73" i="5"/>
  <c r="K73" i="5"/>
  <c r="M73" i="5"/>
  <c r="N73" i="5"/>
  <c r="L73" i="5"/>
  <c r="R73" i="5"/>
  <c r="J73" i="5"/>
  <c r="S73" i="5"/>
  <c r="T73" i="5"/>
  <c r="U73" i="5"/>
  <c r="V73" i="5"/>
  <c r="W73" i="5"/>
  <c r="X73" i="5"/>
  <c r="Y73" i="5"/>
  <c r="Q97" i="5"/>
  <c r="L97" i="5"/>
  <c r="K97" i="5"/>
  <c r="J97" i="5"/>
  <c r="N97" i="5"/>
  <c r="O97" i="5"/>
  <c r="M97" i="5"/>
  <c r="P97" i="5"/>
  <c r="R97" i="5"/>
  <c r="S97" i="5"/>
  <c r="T97" i="5"/>
  <c r="U97" i="5"/>
  <c r="V97" i="5"/>
  <c r="W97" i="5"/>
  <c r="X97" i="5"/>
  <c r="Y97" i="5"/>
  <c r="Z97" i="5"/>
  <c r="AA97" i="5"/>
  <c r="AB97" i="5"/>
  <c r="AC97" i="5"/>
  <c r="AD97" i="5"/>
  <c r="AE97" i="5"/>
  <c r="AF97" i="5"/>
  <c r="AG97" i="5"/>
  <c r="AH97" i="5"/>
  <c r="AI97" i="5"/>
  <c r="AJ97" i="5"/>
  <c r="AK97" i="5"/>
  <c r="AL97" i="5"/>
  <c r="AM97" i="5"/>
  <c r="AN97" i="5"/>
  <c r="AO97" i="5"/>
  <c r="AP97" i="5"/>
  <c r="AQ97" i="5"/>
  <c r="AR97" i="5"/>
  <c r="AS97" i="5"/>
  <c r="AT97" i="5"/>
  <c r="AU97" i="5"/>
  <c r="AV97" i="5"/>
  <c r="AW97" i="5"/>
  <c r="AW99" i="5" s="1"/>
  <c r="AW101" i="5" s="1"/>
  <c r="AW19" i="5" s="1"/>
  <c r="AW23" i="5" s="1"/>
  <c r="AW40" i="5" s="1"/>
  <c r="AW28" i="10" s="1"/>
  <c r="Q77" i="5"/>
  <c r="N77" i="5"/>
  <c r="O77" i="5"/>
  <c r="R77" i="5"/>
  <c r="K77" i="5"/>
  <c r="J77" i="5"/>
  <c r="M77" i="5"/>
  <c r="P77" i="5"/>
  <c r="L77" i="5"/>
  <c r="S77" i="5"/>
  <c r="T77" i="5"/>
  <c r="U77" i="5"/>
  <c r="V77" i="5"/>
  <c r="W77" i="5"/>
  <c r="X77" i="5"/>
  <c r="Y77" i="5"/>
  <c r="Z77" i="5"/>
  <c r="AA77" i="5"/>
  <c r="AB77" i="5"/>
  <c r="AC77" i="5"/>
  <c r="M66" i="5"/>
  <c r="L66" i="5"/>
  <c r="Q66" i="5"/>
  <c r="R66" i="5"/>
  <c r="N66" i="5"/>
  <c r="O66" i="5"/>
  <c r="P66" i="5"/>
  <c r="J66" i="5"/>
  <c r="K66" i="5"/>
  <c r="T91" i="5"/>
  <c r="N91" i="5"/>
  <c r="O91" i="5"/>
  <c r="R91" i="5"/>
  <c r="L91" i="5"/>
  <c r="J91" i="5"/>
  <c r="M91" i="5"/>
  <c r="S91" i="5"/>
  <c r="K91" i="5"/>
  <c r="P91" i="5"/>
  <c r="U91" i="5"/>
  <c r="Q91" i="5"/>
  <c r="V91" i="5"/>
  <c r="W91" i="5"/>
  <c r="X91" i="5"/>
  <c r="Y91" i="5"/>
  <c r="Z91" i="5"/>
  <c r="AA91" i="5"/>
  <c r="AB91" i="5"/>
  <c r="AC91" i="5"/>
  <c r="AD91" i="5"/>
  <c r="AE91" i="5"/>
  <c r="AF91" i="5"/>
  <c r="AG91" i="5"/>
  <c r="AH91" i="5"/>
  <c r="AI91" i="5"/>
  <c r="AJ91" i="5"/>
  <c r="AK91" i="5"/>
  <c r="AL91" i="5"/>
  <c r="AM91" i="5"/>
  <c r="AN91" i="5"/>
  <c r="AO91" i="5"/>
  <c r="AP91" i="5"/>
  <c r="AQ91" i="5"/>
  <c r="W94" i="5"/>
  <c r="N94" i="5"/>
  <c r="M94" i="5"/>
  <c r="R94" i="5"/>
  <c r="V94" i="5"/>
  <c r="X94" i="5"/>
  <c r="L94" i="5"/>
  <c r="J94" i="5"/>
  <c r="S94" i="5"/>
  <c r="K94" i="5"/>
  <c r="U94" i="5"/>
  <c r="O94" i="5"/>
  <c r="P94" i="5"/>
  <c r="T94" i="5"/>
  <c r="Q94" i="5"/>
  <c r="Y94" i="5"/>
  <c r="Z94" i="5"/>
  <c r="AA94" i="5"/>
  <c r="AB94" i="5"/>
  <c r="AC94" i="5"/>
  <c r="AD94" i="5"/>
  <c r="AE94" i="5"/>
  <c r="AF94" i="5"/>
  <c r="AG94" i="5"/>
  <c r="AH94" i="5"/>
  <c r="AI94" i="5"/>
  <c r="AJ94" i="5"/>
  <c r="AK94" i="5"/>
  <c r="AL94" i="5"/>
  <c r="AM94" i="5"/>
  <c r="AN94" i="5"/>
  <c r="AO94" i="5"/>
  <c r="AP94" i="5"/>
  <c r="AQ94" i="5"/>
  <c r="AR94" i="5"/>
  <c r="AS94" i="5"/>
  <c r="AT94" i="5"/>
  <c r="Q78" i="5"/>
  <c r="L78" i="5"/>
  <c r="P78" i="5"/>
  <c r="N78" i="5"/>
  <c r="O78" i="5"/>
  <c r="J78" i="5"/>
  <c r="M78" i="5"/>
  <c r="K78" i="5"/>
  <c r="R78" i="5"/>
  <c r="S78" i="5"/>
  <c r="T78" i="5"/>
  <c r="U78" i="5"/>
  <c r="V78" i="5"/>
  <c r="W78" i="5"/>
  <c r="X78" i="5"/>
  <c r="Y78" i="5"/>
  <c r="Z78" i="5"/>
  <c r="AA78" i="5"/>
  <c r="AB78" i="5"/>
  <c r="AC78" i="5"/>
  <c r="AD78" i="5"/>
  <c r="L62" i="5"/>
  <c r="J62" i="5"/>
  <c r="M62" i="5"/>
  <c r="N62" i="5"/>
  <c r="K62" i="5"/>
  <c r="L60" i="5"/>
  <c r="J60" i="5"/>
  <c r="K60" i="5"/>
  <c r="Q72" i="5"/>
  <c r="J72" i="5"/>
  <c r="M72" i="5"/>
  <c r="O72" i="5"/>
  <c r="K72" i="5"/>
  <c r="P72" i="5"/>
  <c r="N72" i="5"/>
  <c r="L72" i="5"/>
  <c r="R72" i="5"/>
  <c r="S72" i="5"/>
  <c r="T72" i="5"/>
  <c r="U72" i="5"/>
  <c r="V72" i="5"/>
  <c r="W72" i="5"/>
  <c r="X72" i="5"/>
  <c r="J14" i="5"/>
  <c r="C13" i="5"/>
  <c r="K64" i="5"/>
  <c r="J64" i="5"/>
  <c r="L64" i="5"/>
  <c r="P64" i="5"/>
  <c r="M64" i="5"/>
  <c r="N64" i="5"/>
  <c r="O64" i="5"/>
  <c r="M67" i="5"/>
  <c r="P67" i="5"/>
  <c r="R67" i="5"/>
  <c r="K67" i="5"/>
  <c r="N67" i="5"/>
  <c r="L67" i="5"/>
  <c r="Q67" i="5"/>
  <c r="J67" i="5"/>
  <c r="O67" i="5"/>
  <c r="S67" i="5"/>
  <c r="Q83" i="5"/>
  <c r="M83" i="5"/>
  <c r="N83" i="5"/>
  <c r="K83" i="5"/>
  <c r="J83" i="5"/>
  <c r="O83" i="5"/>
  <c r="R83" i="5"/>
  <c r="L83" i="5"/>
  <c r="P83" i="5"/>
  <c r="S83" i="5"/>
  <c r="T83" i="5"/>
  <c r="U83" i="5"/>
  <c r="V83" i="5"/>
  <c r="W83" i="5"/>
  <c r="X83" i="5"/>
  <c r="Y83" i="5"/>
  <c r="Z83" i="5"/>
  <c r="AA83" i="5"/>
  <c r="AB83" i="5"/>
  <c r="AC83" i="5"/>
  <c r="AD83" i="5"/>
  <c r="AE83" i="5"/>
  <c r="AF83" i="5"/>
  <c r="AG83" i="5"/>
  <c r="AH83" i="5"/>
  <c r="AI83" i="5"/>
  <c r="Q84" i="5"/>
  <c r="K84" i="5"/>
  <c r="J84" i="5"/>
  <c r="N84" i="5"/>
  <c r="O84" i="5"/>
  <c r="P84" i="5"/>
  <c r="M84" i="5"/>
  <c r="L84" i="5"/>
  <c r="R84" i="5"/>
  <c r="S84" i="5"/>
  <c r="T84" i="5"/>
  <c r="U84" i="5"/>
  <c r="V84" i="5"/>
  <c r="W84" i="5"/>
  <c r="X84" i="5"/>
  <c r="Y84" i="5"/>
  <c r="Z84" i="5"/>
  <c r="AA84" i="5"/>
  <c r="AB84" i="5"/>
  <c r="AC84" i="5"/>
  <c r="AD84" i="5"/>
  <c r="AE84" i="5"/>
  <c r="AF84" i="5"/>
  <c r="AG84" i="5"/>
  <c r="AH84" i="5"/>
  <c r="AI84" i="5"/>
  <c r="AJ84" i="5"/>
  <c r="R88" i="5"/>
  <c r="K88" i="5"/>
  <c r="L88" i="5"/>
  <c r="P88" i="5"/>
  <c r="O88" i="5"/>
  <c r="M88" i="5"/>
  <c r="J88" i="5"/>
  <c r="Q88" i="5"/>
  <c r="S88" i="5"/>
  <c r="N88" i="5"/>
  <c r="T88" i="5"/>
  <c r="U88" i="5"/>
  <c r="V88" i="5"/>
  <c r="W88" i="5"/>
  <c r="X88" i="5"/>
  <c r="Y88" i="5"/>
  <c r="Z88" i="5"/>
  <c r="AA88" i="5"/>
  <c r="AB88" i="5"/>
  <c r="AC88" i="5"/>
  <c r="AD88" i="5"/>
  <c r="AE88" i="5"/>
  <c r="AF88" i="5"/>
  <c r="AG88" i="5"/>
  <c r="AH88" i="5"/>
  <c r="AI88" i="5"/>
  <c r="AJ88" i="5"/>
  <c r="AK88" i="5"/>
  <c r="AL88" i="5"/>
  <c r="AM88" i="5"/>
  <c r="AN88" i="5"/>
  <c r="D58" i="5"/>
  <c r="C99" i="5"/>
  <c r="R87" i="5"/>
  <c r="J87" i="5"/>
  <c r="Q87" i="5"/>
  <c r="P87" i="5"/>
  <c r="N87" i="5"/>
  <c r="K87" i="5"/>
  <c r="L87" i="5"/>
  <c r="O87" i="5"/>
  <c r="S87" i="5"/>
  <c r="M87" i="5"/>
  <c r="T87" i="5"/>
  <c r="U87" i="5"/>
  <c r="V87" i="5"/>
  <c r="W87" i="5"/>
  <c r="X87" i="5"/>
  <c r="Y87" i="5"/>
  <c r="Z87" i="5"/>
  <c r="AA87" i="5"/>
  <c r="AB87" i="5"/>
  <c r="AC87" i="5"/>
  <c r="AD87" i="5"/>
  <c r="AE87" i="5"/>
  <c r="AF87" i="5"/>
  <c r="AG87" i="5"/>
  <c r="AH87" i="5"/>
  <c r="AI87" i="5"/>
  <c r="AJ87" i="5"/>
  <c r="AK87" i="5"/>
  <c r="AL87" i="5"/>
  <c r="AM87" i="5"/>
  <c r="Q81" i="5"/>
  <c r="M81" i="5"/>
  <c r="P81" i="5"/>
  <c r="R81" i="5"/>
  <c r="K81" i="5"/>
  <c r="N81" i="5"/>
  <c r="L81" i="5"/>
  <c r="J81" i="5"/>
  <c r="O81" i="5"/>
  <c r="S81" i="5"/>
  <c r="T81" i="5"/>
  <c r="U81" i="5"/>
  <c r="V81" i="5"/>
  <c r="W81" i="5"/>
  <c r="X81" i="5"/>
  <c r="Y81" i="5"/>
  <c r="Z81" i="5"/>
  <c r="AA81" i="5"/>
  <c r="AB81" i="5"/>
  <c r="AC81" i="5"/>
  <c r="AD81" i="5"/>
  <c r="AE81" i="5"/>
  <c r="AF81" i="5"/>
  <c r="AG81" i="5"/>
  <c r="K65" i="5"/>
  <c r="Q65" i="5"/>
  <c r="N65" i="5"/>
  <c r="M65" i="5"/>
  <c r="L65" i="5"/>
  <c r="J65" i="5"/>
  <c r="O65" i="5"/>
  <c r="P65" i="5"/>
  <c r="Q75" i="5"/>
  <c r="N75" i="5"/>
  <c r="M75" i="5"/>
  <c r="R75" i="5"/>
  <c r="J75" i="5"/>
  <c r="L75" i="5"/>
  <c r="O75" i="5"/>
  <c r="P75" i="5"/>
  <c r="K75" i="5"/>
  <c r="S75" i="5"/>
  <c r="T75" i="5"/>
  <c r="U75" i="5"/>
  <c r="V75" i="5"/>
  <c r="W75" i="5"/>
  <c r="X75" i="5"/>
  <c r="Y75" i="5"/>
  <c r="Z75" i="5"/>
  <c r="AA75" i="5"/>
  <c r="X96" i="5"/>
  <c r="K96" i="5"/>
  <c r="N96" i="5"/>
  <c r="S96" i="5"/>
  <c r="W96" i="5"/>
  <c r="R96" i="5"/>
  <c r="M96" i="5"/>
  <c r="P96" i="5"/>
  <c r="T96" i="5"/>
  <c r="V96" i="5"/>
  <c r="O96" i="5"/>
  <c r="Q96" i="5"/>
  <c r="U96" i="5"/>
  <c r="Y96" i="5"/>
  <c r="L96" i="5"/>
  <c r="J96" i="5"/>
  <c r="Z96" i="5"/>
  <c r="AA96" i="5"/>
  <c r="AB96" i="5"/>
  <c r="AC96" i="5"/>
  <c r="AD96" i="5"/>
  <c r="AE96" i="5"/>
  <c r="AF96" i="5"/>
  <c r="AG96" i="5"/>
  <c r="AH96" i="5"/>
  <c r="AI96" i="5"/>
  <c r="AJ96" i="5"/>
  <c r="AK96" i="5"/>
  <c r="AL96" i="5"/>
  <c r="AM96" i="5"/>
  <c r="AN96" i="5"/>
  <c r="AO96" i="5"/>
  <c r="AP96" i="5"/>
  <c r="AQ96" i="5"/>
  <c r="AR96" i="5"/>
  <c r="AS96" i="5"/>
  <c r="AT96" i="5"/>
  <c r="AU96" i="5"/>
  <c r="AV96" i="5"/>
  <c r="N63" i="5"/>
  <c r="O63" i="5"/>
  <c r="L63" i="5"/>
  <c r="K63" i="5"/>
  <c r="J63" i="5"/>
  <c r="M63" i="5"/>
  <c r="U92" i="5"/>
  <c r="O92" i="5"/>
  <c r="P92" i="5"/>
  <c r="T92" i="5"/>
  <c r="V92" i="5"/>
  <c r="L92" i="5"/>
  <c r="K92" i="5"/>
  <c r="Q92" i="5"/>
  <c r="J92" i="5"/>
  <c r="N92" i="5"/>
  <c r="M92" i="5"/>
  <c r="R92" i="5"/>
  <c r="S92" i="5"/>
  <c r="W92" i="5"/>
  <c r="X92" i="5"/>
  <c r="Y92" i="5"/>
  <c r="Z92" i="5"/>
  <c r="AA92" i="5"/>
  <c r="AB92" i="5"/>
  <c r="AC92" i="5"/>
  <c r="AD92" i="5"/>
  <c r="AE92" i="5"/>
  <c r="AF92" i="5"/>
  <c r="AG92" i="5"/>
  <c r="AH92" i="5"/>
  <c r="AI92" i="5"/>
  <c r="AJ92" i="5"/>
  <c r="AK92" i="5"/>
  <c r="AL92" i="5"/>
  <c r="AM92" i="5"/>
  <c r="AN92" i="5"/>
  <c r="AO92" i="5"/>
  <c r="AP92" i="5"/>
  <c r="AQ92" i="5"/>
  <c r="AR92" i="5"/>
  <c r="N90" i="5"/>
  <c r="O90" i="5"/>
  <c r="R90" i="5"/>
  <c r="K90" i="5"/>
  <c r="M90" i="5"/>
  <c r="S90" i="5"/>
  <c r="Q90" i="5"/>
  <c r="L90" i="5"/>
  <c r="P90" i="5"/>
  <c r="T90" i="5"/>
  <c r="J90" i="5"/>
  <c r="U90" i="5"/>
  <c r="V90" i="5"/>
  <c r="W90" i="5"/>
  <c r="X90" i="5"/>
  <c r="Y90" i="5"/>
  <c r="Z90" i="5"/>
  <c r="AA90" i="5"/>
  <c r="AB90" i="5"/>
  <c r="AC90" i="5"/>
  <c r="AD90" i="5"/>
  <c r="AE90" i="5"/>
  <c r="AF90" i="5"/>
  <c r="AG90" i="5"/>
  <c r="AH90" i="5"/>
  <c r="AI90" i="5"/>
  <c r="AJ90" i="5"/>
  <c r="AK90" i="5"/>
  <c r="AL90" i="5"/>
  <c r="AM90" i="5"/>
  <c r="AN90" i="5"/>
  <c r="AO90" i="5"/>
  <c r="AP90" i="5"/>
  <c r="Q74" i="5"/>
  <c r="N74" i="5"/>
  <c r="M74" i="5"/>
  <c r="J74" i="5"/>
  <c r="O74" i="5"/>
  <c r="R74" i="5"/>
  <c r="L74" i="5"/>
  <c r="P74" i="5"/>
  <c r="K74" i="5"/>
  <c r="S74" i="5"/>
  <c r="T74" i="5"/>
  <c r="U74" i="5"/>
  <c r="V74" i="5"/>
  <c r="W74" i="5"/>
  <c r="X74" i="5"/>
  <c r="Y74" i="5"/>
  <c r="Z74" i="5"/>
  <c r="Q69" i="5"/>
  <c r="L69" i="5"/>
  <c r="O69" i="5"/>
  <c r="R69" i="5"/>
  <c r="P69" i="5"/>
  <c r="K69" i="5"/>
  <c r="J69" i="5"/>
  <c r="M69" i="5"/>
  <c r="N69" i="5"/>
  <c r="S69" i="5"/>
  <c r="T69" i="5"/>
  <c r="U69" i="5"/>
  <c r="V93" i="5"/>
  <c r="O93" i="5"/>
  <c r="P93" i="5"/>
  <c r="T93" i="5"/>
  <c r="L93" i="5"/>
  <c r="S93" i="5"/>
  <c r="K93" i="5"/>
  <c r="Q93" i="5"/>
  <c r="U93" i="5"/>
  <c r="W93" i="5"/>
  <c r="N93" i="5"/>
  <c r="J93" i="5"/>
  <c r="R93" i="5"/>
  <c r="M93" i="5"/>
  <c r="X93" i="5"/>
  <c r="Y93" i="5"/>
  <c r="Z93" i="5"/>
  <c r="AA93" i="5"/>
  <c r="AB93" i="5"/>
  <c r="AC93" i="5"/>
  <c r="AD93" i="5"/>
  <c r="AE93" i="5"/>
  <c r="AF93" i="5"/>
  <c r="AG93" i="5"/>
  <c r="AH93" i="5"/>
  <c r="AI93" i="5"/>
  <c r="AJ93" i="5"/>
  <c r="AK93" i="5"/>
  <c r="AL93" i="5"/>
  <c r="AM93" i="5"/>
  <c r="AN93" i="5"/>
  <c r="AO93" i="5"/>
  <c r="AP93" i="5"/>
  <c r="AQ93" i="5"/>
  <c r="AR93" i="5"/>
  <c r="AS93" i="5"/>
  <c r="M76" i="5"/>
  <c r="P76" i="5"/>
  <c r="N76" i="5"/>
  <c r="L76" i="5"/>
  <c r="Q76" i="5"/>
  <c r="J76" i="5"/>
  <c r="K76" i="5"/>
  <c r="O76" i="5"/>
  <c r="R76" i="5"/>
  <c r="S76" i="5"/>
  <c r="T76" i="5"/>
  <c r="U76" i="5"/>
  <c r="V76" i="5"/>
  <c r="W76" i="5"/>
  <c r="X76" i="5"/>
  <c r="Y76" i="5"/>
  <c r="Z76" i="5"/>
  <c r="AA76" i="5"/>
  <c r="AB76" i="5"/>
  <c r="X95" i="5"/>
  <c r="K95" i="5"/>
  <c r="Q95" i="5"/>
  <c r="U95" i="5"/>
  <c r="T95" i="5"/>
  <c r="N95" i="5"/>
  <c r="M95" i="5"/>
  <c r="R95" i="5"/>
  <c r="V95" i="5"/>
  <c r="P95" i="5"/>
  <c r="L95" i="5"/>
  <c r="O95" i="5"/>
  <c r="S95" i="5"/>
  <c r="W95" i="5"/>
  <c r="J95" i="5"/>
  <c r="Y95" i="5"/>
  <c r="Z95" i="5"/>
  <c r="AA95" i="5"/>
  <c r="AB95" i="5"/>
  <c r="AC95" i="5"/>
  <c r="AD95" i="5"/>
  <c r="AE95" i="5"/>
  <c r="AF95" i="5"/>
  <c r="AG95" i="5"/>
  <c r="AH95" i="5"/>
  <c r="AI95" i="5"/>
  <c r="AJ95" i="5"/>
  <c r="AK95" i="5"/>
  <c r="AL95" i="5"/>
  <c r="AM95" i="5"/>
  <c r="AN95" i="5"/>
  <c r="AO95" i="5"/>
  <c r="AP95" i="5"/>
  <c r="AQ95" i="5"/>
  <c r="AR95" i="5"/>
  <c r="AS95" i="5"/>
  <c r="AT95" i="5"/>
  <c r="AU95" i="5"/>
  <c r="Q80" i="5"/>
  <c r="K80" i="5"/>
  <c r="O80" i="5"/>
  <c r="L80" i="5"/>
  <c r="P80" i="5"/>
  <c r="J80" i="5"/>
  <c r="N80" i="5"/>
  <c r="M80" i="5"/>
  <c r="R80" i="5"/>
  <c r="S80" i="5"/>
  <c r="T80" i="5"/>
  <c r="U80" i="5"/>
  <c r="V80" i="5"/>
  <c r="W80" i="5"/>
  <c r="X80" i="5"/>
  <c r="Y80" i="5"/>
  <c r="Z80" i="5"/>
  <c r="AA80" i="5"/>
  <c r="AB80" i="5"/>
  <c r="AC80" i="5"/>
  <c r="AD80" i="5"/>
  <c r="AE80" i="5"/>
  <c r="AF80" i="5"/>
  <c r="Q71" i="5"/>
  <c r="J71" i="5"/>
  <c r="P71" i="5"/>
  <c r="N71" i="5"/>
  <c r="K71" i="5"/>
  <c r="O71" i="5"/>
  <c r="M71" i="5"/>
  <c r="L71" i="5"/>
  <c r="R71" i="5"/>
  <c r="S71" i="5"/>
  <c r="T71" i="5"/>
  <c r="U71" i="5"/>
  <c r="V71" i="5"/>
  <c r="W71" i="5"/>
  <c r="Q86" i="5"/>
  <c r="K86" i="5"/>
  <c r="P86" i="5"/>
  <c r="R86" i="5"/>
  <c r="O86" i="5"/>
  <c r="N86" i="5"/>
  <c r="M86" i="5"/>
  <c r="L86" i="5"/>
  <c r="J86" i="5"/>
  <c r="S86" i="5"/>
  <c r="T86" i="5"/>
  <c r="U86" i="5"/>
  <c r="V86" i="5"/>
  <c r="W86" i="5"/>
  <c r="X86" i="5"/>
  <c r="Y86" i="5"/>
  <c r="Z86" i="5"/>
  <c r="AA86" i="5"/>
  <c r="AB86" i="5"/>
  <c r="AC86" i="5"/>
  <c r="AD86" i="5"/>
  <c r="AE86" i="5"/>
  <c r="AF86" i="5"/>
  <c r="AG86" i="5"/>
  <c r="AH86" i="5"/>
  <c r="AI86" i="5"/>
  <c r="AJ86" i="5"/>
  <c r="AK86" i="5"/>
  <c r="AL86" i="5"/>
  <c r="K70" i="5"/>
  <c r="P70" i="5"/>
  <c r="Q70" i="5"/>
  <c r="M70" i="5"/>
  <c r="O70" i="5"/>
  <c r="R70" i="5"/>
  <c r="N70" i="5"/>
  <c r="J70" i="5"/>
  <c r="L70" i="5"/>
  <c r="S70" i="5"/>
  <c r="T70" i="5"/>
  <c r="U70" i="5"/>
  <c r="V70" i="5"/>
  <c r="L61" i="5"/>
  <c r="J61" i="5"/>
  <c r="K61" i="5"/>
  <c r="M61" i="5"/>
  <c r="R89" i="5"/>
  <c r="K89" i="5"/>
  <c r="Q89" i="5"/>
  <c r="S89" i="5"/>
  <c r="N89" i="5"/>
  <c r="M89" i="5"/>
  <c r="O89" i="5"/>
  <c r="P89" i="5"/>
  <c r="J89" i="5"/>
  <c r="L89" i="5"/>
  <c r="T89" i="5"/>
  <c r="U89" i="5"/>
  <c r="V89" i="5"/>
  <c r="W89" i="5"/>
  <c r="X89" i="5"/>
  <c r="Y89" i="5"/>
  <c r="Z89" i="5"/>
  <c r="AA89" i="5"/>
  <c r="AB89" i="5"/>
  <c r="AC89" i="5"/>
  <c r="AD89" i="5"/>
  <c r="AE89" i="5"/>
  <c r="AF89" i="5"/>
  <c r="AG89" i="5"/>
  <c r="AH89" i="5"/>
  <c r="AI89" i="5"/>
  <c r="AJ89" i="5"/>
  <c r="AK89" i="5"/>
  <c r="AL89" i="5"/>
  <c r="AM89" i="5"/>
  <c r="AN89" i="5"/>
  <c r="AO89" i="5"/>
  <c r="Q79" i="5"/>
  <c r="N79" i="5"/>
  <c r="L79" i="5"/>
  <c r="M79" i="5"/>
  <c r="J79" i="5"/>
  <c r="O79" i="5"/>
  <c r="P79" i="5"/>
  <c r="R79" i="5"/>
  <c r="K79" i="5"/>
  <c r="S79" i="5"/>
  <c r="T79" i="5"/>
  <c r="U79" i="5"/>
  <c r="V79" i="5"/>
  <c r="W79" i="5"/>
  <c r="X79" i="5"/>
  <c r="Y79" i="5"/>
  <c r="Z79" i="5"/>
  <c r="AA79" i="5"/>
  <c r="AB79" i="5"/>
  <c r="AC79" i="5"/>
  <c r="AD79" i="5"/>
  <c r="AE79" i="5"/>
  <c r="Q82" i="5"/>
  <c r="K82" i="5"/>
  <c r="L82" i="5"/>
  <c r="J82" i="5"/>
  <c r="O82" i="5"/>
  <c r="M82" i="5"/>
  <c r="P82" i="5"/>
  <c r="N82" i="5"/>
  <c r="R82" i="5"/>
  <c r="S82" i="5"/>
  <c r="T82" i="5"/>
  <c r="U82" i="5"/>
  <c r="V82" i="5"/>
  <c r="W82" i="5"/>
  <c r="X82" i="5"/>
  <c r="Y82" i="5"/>
  <c r="Z82" i="5"/>
  <c r="AA82" i="5"/>
  <c r="AB82" i="5"/>
  <c r="AC82" i="5"/>
  <c r="AD82" i="5"/>
  <c r="AE82" i="5"/>
  <c r="AF82" i="5"/>
  <c r="AG82" i="5"/>
  <c r="AH82" i="5"/>
  <c r="J59" i="5"/>
  <c r="K59" i="5"/>
  <c r="Q68" i="5"/>
  <c r="M68" i="5"/>
  <c r="O68" i="5"/>
  <c r="R68" i="5"/>
  <c r="L68" i="5"/>
  <c r="P68" i="5"/>
  <c r="J68" i="5"/>
  <c r="N68" i="5"/>
  <c r="K68" i="5"/>
  <c r="S68" i="5"/>
  <c r="T68" i="5"/>
  <c r="D53" i="2"/>
  <c r="F52" i="2"/>
  <c r="E52" i="2"/>
  <c r="AV13" i="4" l="1"/>
  <c r="AI13" i="4"/>
  <c r="S13" i="4"/>
  <c r="AA13" i="4"/>
  <c r="AQ13" i="4"/>
  <c r="K13" i="4"/>
  <c r="AC13" i="4"/>
  <c r="W13" i="4"/>
  <c r="I13" i="4"/>
  <c r="AO13" i="4"/>
  <c r="V13" i="4"/>
  <c r="AL13" i="4"/>
  <c r="P13" i="4"/>
  <c r="AF13" i="4"/>
  <c r="AS13" i="4"/>
  <c r="Y13" i="4"/>
  <c r="AT13" i="4"/>
  <c r="AK13" i="4"/>
  <c r="AE13" i="4"/>
  <c r="Q13" i="4"/>
  <c r="J13" i="4"/>
  <c r="Z13" i="4"/>
  <c r="AP13" i="4"/>
  <c r="T13" i="4"/>
  <c r="AJ13" i="4"/>
  <c r="M13" i="4"/>
  <c r="AM13" i="4"/>
  <c r="N13" i="4"/>
  <c r="AD13" i="4"/>
  <c r="X13" i="4"/>
  <c r="AN13" i="4"/>
  <c r="U13" i="4"/>
  <c r="O13" i="4"/>
  <c r="AU13" i="4"/>
  <c r="AG13" i="4"/>
  <c r="R13" i="4"/>
  <c r="AH13" i="4"/>
  <c r="L13" i="4"/>
  <c r="AB13" i="4"/>
  <c r="AR13" i="4"/>
  <c r="Y106" i="7"/>
  <c r="Y19" i="7"/>
  <c r="P106" i="7"/>
  <c r="P19" i="7"/>
  <c r="W106" i="7"/>
  <c r="W19" i="7"/>
  <c r="Q106" i="7"/>
  <c r="Q19" i="7"/>
  <c r="J20" i="7"/>
  <c r="C20" i="7" s="1"/>
  <c r="H100" i="7"/>
  <c r="J101" i="7"/>
  <c r="L19" i="7"/>
  <c r="L106" i="7"/>
  <c r="X106" i="7"/>
  <c r="X19" i="7"/>
  <c r="K106" i="7"/>
  <c r="K19" i="7"/>
  <c r="N106" i="7"/>
  <c r="N19" i="7"/>
  <c r="AA106" i="7"/>
  <c r="AA19" i="7"/>
  <c r="U106" i="7"/>
  <c r="U19" i="7"/>
  <c r="AC106" i="7"/>
  <c r="AC107" i="7" s="1"/>
  <c r="AC19" i="7"/>
  <c r="AC23" i="7" s="1"/>
  <c r="AC40" i="7" s="1"/>
  <c r="AC32" i="10" s="1"/>
  <c r="AB19" i="7"/>
  <c r="AB106" i="7"/>
  <c r="H99" i="7"/>
  <c r="S106" i="7"/>
  <c r="S19" i="7"/>
  <c r="M19" i="7"/>
  <c r="M106" i="7"/>
  <c r="R106" i="7"/>
  <c r="R19" i="7"/>
  <c r="Z106" i="7"/>
  <c r="Z19" i="7"/>
  <c r="T19" i="7"/>
  <c r="T106" i="7"/>
  <c r="O106" i="7"/>
  <c r="O19" i="7"/>
  <c r="V106" i="7"/>
  <c r="V19" i="7"/>
  <c r="AL11" i="4"/>
  <c r="L11" i="4"/>
  <c r="P11" i="4"/>
  <c r="T11" i="4"/>
  <c r="X11" i="4"/>
  <c r="AB11" i="4"/>
  <c r="AF11" i="4"/>
  <c r="AJ11" i="4"/>
  <c r="O11" i="4"/>
  <c r="W11" i="4"/>
  <c r="AE11" i="4"/>
  <c r="I11" i="4"/>
  <c r="M11" i="4"/>
  <c r="Q11" i="4"/>
  <c r="U11" i="4"/>
  <c r="Y11" i="4"/>
  <c r="AC11" i="4"/>
  <c r="AG11" i="4"/>
  <c r="AK11" i="4"/>
  <c r="AI11" i="4"/>
  <c r="J11" i="4"/>
  <c r="N11" i="4"/>
  <c r="R11" i="4"/>
  <c r="V11" i="4"/>
  <c r="Z11" i="4"/>
  <c r="AD11" i="4"/>
  <c r="AH11" i="4"/>
  <c r="AM11" i="4"/>
  <c r="K11" i="4"/>
  <c r="S11" i="4"/>
  <c r="AA11" i="4"/>
  <c r="AN11" i="4"/>
  <c r="AO11" i="4"/>
  <c r="AP11" i="4"/>
  <c r="AQ11" i="4"/>
  <c r="AR11" i="4"/>
  <c r="AS11" i="4"/>
  <c r="AT11" i="4"/>
  <c r="AU11" i="4"/>
  <c r="AV11" i="4"/>
  <c r="F10" i="4"/>
  <c r="T99" i="5"/>
  <c r="T101" i="5" s="1"/>
  <c r="AO99" i="5"/>
  <c r="AO101" i="5" s="1"/>
  <c r="AO19" i="5" s="1"/>
  <c r="AO23" i="5" s="1"/>
  <c r="AO40" i="5" s="1"/>
  <c r="AO28" i="10" s="1"/>
  <c r="AU99" i="5"/>
  <c r="AU101" i="5" s="1"/>
  <c r="AU19" i="5" s="1"/>
  <c r="AU23" i="5" s="1"/>
  <c r="AU40" i="5" s="1"/>
  <c r="AU28" i="10" s="1"/>
  <c r="AV99" i="5"/>
  <c r="AV101" i="5" s="1"/>
  <c r="AV19" i="5" s="1"/>
  <c r="AV23" i="5" s="1"/>
  <c r="AV40" i="5" s="1"/>
  <c r="AV28" i="10" s="1"/>
  <c r="V99" i="5"/>
  <c r="V101" i="5" s="1"/>
  <c r="AT99" i="5"/>
  <c r="AT101" i="5" s="1"/>
  <c r="AT19" i="5" s="1"/>
  <c r="AT23" i="5" s="1"/>
  <c r="AT40" i="5" s="1"/>
  <c r="AT28" i="10" s="1"/>
  <c r="M99" i="5"/>
  <c r="M101" i="5" s="1"/>
  <c r="M19" i="5" s="1"/>
  <c r="AJ99" i="5"/>
  <c r="AJ101" i="5" s="1"/>
  <c r="AJ19" i="5" s="1"/>
  <c r="AJ23" i="5" s="1"/>
  <c r="AJ40" i="5" s="1"/>
  <c r="AJ28" i="10" s="1"/>
  <c r="X99" i="5"/>
  <c r="X101" i="5" s="1"/>
  <c r="X19" i="5" s="1"/>
  <c r="AC99" i="5"/>
  <c r="AC101" i="5" s="1"/>
  <c r="AC19" i="5" s="1"/>
  <c r="AC23" i="5" s="1"/>
  <c r="AC40" i="5" s="1"/>
  <c r="AC28" i="10" s="1"/>
  <c r="AK99" i="5"/>
  <c r="AK101" i="5" s="1"/>
  <c r="AK19" i="5" s="1"/>
  <c r="AK23" i="5" s="1"/>
  <c r="AK40" i="5" s="1"/>
  <c r="AK28" i="10" s="1"/>
  <c r="AH99" i="5"/>
  <c r="AH101" i="5" s="1"/>
  <c r="AH19" i="5" s="1"/>
  <c r="AH23" i="5" s="1"/>
  <c r="AH40" i="5" s="1"/>
  <c r="AH28" i="10" s="1"/>
  <c r="AL99" i="5"/>
  <c r="AL101" i="5" s="1"/>
  <c r="AL19" i="5" s="1"/>
  <c r="AL23" i="5" s="1"/>
  <c r="AL40" i="5" s="1"/>
  <c r="AL28" i="10" s="1"/>
  <c r="AF99" i="5"/>
  <c r="AF101" i="5" s="1"/>
  <c r="AF19" i="5" s="1"/>
  <c r="AF23" i="5" s="1"/>
  <c r="AF40" i="5" s="1"/>
  <c r="AF28" i="10" s="1"/>
  <c r="AS99" i="5"/>
  <c r="AS101" i="5" s="1"/>
  <c r="AS19" i="5" s="1"/>
  <c r="AS23" i="5" s="1"/>
  <c r="AS40" i="5" s="1"/>
  <c r="AS28" i="10" s="1"/>
  <c r="U99" i="5"/>
  <c r="U101" i="5" s="1"/>
  <c r="U19" i="5" s="1"/>
  <c r="Z99" i="5"/>
  <c r="Z101" i="5" s="1"/>
  <c r="Z19" i="5" s="1"/>
  <c r="AG99" i="5"/>
  <c r="AG101" i="5" s="1"/>
  <c r="AG19" i="5" s="1"/>
  <c r="AG23" i="5" s="1"/>
  <c r="AG40" i="5" s="1"/>
  <c r="AG28" i="10" s="1"/>
  <c r="AM99" i="5"/>
  <c r="AM101" i="5" s="1"/>
  <c r="AM19" i="5" s="1"/>
  <c r="AM23" i="5" s="1"/>
  <c r="AM40" i="5" s="1"/>
  <c r="AM28" i="10" s="1"/>
  <c r="AN99" i="5"/>
  <c r="AN101" i="5" s="1"/>
  <c r="AN19" i="5" s="1"/>
  <c r="AN23" i="5" s="1"/>
  <c r="AN40" i="5" s="1"/>
  <c r="AN28" i="10" s="1"/>
  <c r="S99" i="5"/>
  <c r="S101" i="5" s="1"/>
  <c r="S19" i="5" s="1"/>
  <c r="L99" i="5"/>
  <c r="L101" i="5" s="1"/>
  <c r="L19" i="5" s="1"/>
  <c r="AQ99" i="5"/>
  <c r="AQ101" i="5" s="1"/>
  <c r="AQ19" i="5" s="1"/>
  <c r="AQ23" i="5" s="1"/>
  <c r="AQ40" i="5" s="1"/>
  <c r="AQ28" i="10" s="1"/>
  <c r="E58" i="5"/>
  <c r="J58" i="5" s="1"/>
  <c r="J99" i="5" s="1"/>
  <c r="D99" i="5"/>
  <c r="I99" i="5" s="1"/>
  <c r="R99" i="5"/>
  <c r="R101" i="5" s="1"/>
  <c r="R19" i="5" s="1"/>
  <c r="Y99" i="5"/>
  <c r="Y101" i="5" s="1"/>
  <c r="Y19" i="5" s="1"/>
  <c r="AE99" i="5"/>
  <c r="AE101" i="5" s="1"/>
  <c r="AE19" i="5" s="1"/>
  <c r="AE23" i="5" s="1"/>
  <c r="AE40" i="5" s="1"/>
  <c r="AE28" i="10" s="1"/>
  <c r="W99" i="5"/>
  <c r="W101" i="5" s="1"/>
  <c r="W19" i="5" s="1"/>
  <c r="AB99" i="5"/>
  <c r="AB101" i="5" s="1"/>
  <c r="AB19" i="5" s="1"/>
  <c r="AP99" i="5"/>
  <c r="AP101" i="5" s="1"/>
  <c r="AP19" i="5" s="1"/>
  <c r="AP23" i="5" s="1"/>
  <c r="AP40" i="5" s="1"/>
  <c r="AP28" i="10" s="1"/>
  <c r="P99" i="5"/>
  <c r="P101" i="5" s="1"/>
  <c r="P19" i="5" s="1"/>
  <c r="O99" i="5"/>
  <c r="O101" i="5" s="1"/>
  <c r="O19" i="5" s="1"/>
  <c r="K99" i="5"/>
  <c r="K101" i="5" s="1"/>
  <c r="K19" i="5" s="1"/>
  <c r="AR99" i="5"/>
  <c r="AR101" i="5" s="1"/>
  <c r="AR19" i="5" s="1"/>
  <c r="AR23" i="5" s="1"/>
  <c r="AR40" i="5" s="1"/>
  <c r="AR28" i="10" s="1"/>
  <c r="AA99" i="5"/>
  <c r="AA101" i="5" s="1"/>
  <c r="AA19" i="5" s="1"/>
  <c r="Q99" i="5"/>
  <c r="Q101" i="5" s="1"/>
  <c r="Q19" i="5" s="1"/>
  <c r="AI99" i="5"/>
  <c r="AI101" i="5" s="1"/>
  <c r="AI19" i="5" s="1"/>
  <c r="AI23" i="5" s="1"/>
  <c r="AI40" i="5" s="1"/>
  <c r="AI28" i="10" s="1"/>
  <c r="C14" i="5"/>
  <c r="J100" i="5"/>
  <c r="J20" i="5" s="1"/>
  <c r="C20" i="5" s="1"/>
  <c r="N99" i="5"/>
  <c r="N101" i="5" s="1"/>
  <c r="N19" i="5" s="1"/>
  <c r="AD99" i="5"/>
  <c r="AD101" i="5" s="1"/>
  <c r="AD19" i="5" s="1"/>
  <c r="AD23" i="5" s="1"/>
  <c r="AD40" i="5" s="1"/>
  <c r="AD28" i="10" s="1"/>
  <c r="D54" i="2"/>
  <c r="F53" i="2"/>
  <c r="E53" i="2"/>
  <c r="F13" i="4" l="1"/>
  <c r="D6" i="11" s="1"/>
  <c r="E15" i="6"/>
  <c r="G15" i="6" s="1"/>
  <c r="D9" i="10"/>
  <c r="F9" i="10" s="1"/>
  <c r="D71" i="3"/>
  <c r="L23" i="7"/>
  <c r="L32" i="7"/>
  <c r="Q23" i="7"/>
  <c r="Q32" i="7"/>
  <c r="P23" i="7"/>
  <c r="P32" i="7"/>
  <c r="M23" i="7"/>
  <c r="M32" i="7"/>
  <c r="U32" i="7"/>
  <c r="U23" i="7"/>
  <c r="N32" i="7"/>
  <c r="N23" i="7"/>
  <c r="X23" i="7"/>
  <c r="X32" i="7"/>
  <c r="J106" i="7"/>
  <c r="J19" i="7"/>
  <c r="H101" i="7"/>
  <c r="Z32" i="7"/>
  <c r="Z23" i="7"/>
  <c r="R23" i="7"/>
  <c r="R32" i="7"/>
  <c r="S23" i="7"/>
  <c r="S32" i="7"/>
  <c r="AB23" i="7"/>
  <c r="AB32" i="7"/>
  <c r="W23" i="7"/>
  <c r="W32" i="7"/>
  <c r="Y32" i="7"/>
  <c r="Y23" i="7"/>
  <c r="O32" i="7"/>
  <c r="O23" i="7"/>
  <c r="AC114" i="7"/>
  <c r="AC135" i="7"/>
  <c r="C135" i="7" s="1"/>
  <c r="D135" i="7" s="1"/>
  <c r="V23" i="7"/>
  <c r="V32" i="7"/>
  <c r="T32" i="7"/>
  <c r="T23" i="7"/>
  <c r="AA32" i="7"/>
  <c r="AA23" i="7"/>
  <c r="K32" i="7"/>
  <c r="K23" i="7"/>
  <c r="AA23" i="5"/>
  <c r="AA32" i="5"/>
  <c r="P23" i="5"/>
  <c r="P32" i="5"/>
  <c r="Y23" i="5"/>
  <c r="Y32" i="5"/>
  <c r="M23" i="5"/>
  <c r="M32" i="5"/>
  <c r="K23" i="5"/>
  <c r="K32" i="5"/>
  <c r="AB23" i="5"/>
  <c r="AB32" i="5"/>
  <c r="R23" i="5"/>
  <c r="R32" i="5"/>
  <c r="L23" i="5"/>
  <c r="L32" i="5"/>
  <c r="N23" i="5"/>
  <c r="N32" i="5"/>
  <c r="Q23" i="5"/>
  <c r="Q32" i="5"/>
  <c r="O23" i="5"/>
  <c r="O32" i="5"/>
  <c r="W23" i="5"/>
  <c r="W32" i="5"/>
  <c r="S23" i="5"/>
  <c r="S32" i="5"/>
  <c r="Z23" i="5"/>
  <c r="Z32" i="5"/>
  <c r="X23" i="5"/>
  <c r="X32" i="5"/>
  <c r="U23" i="5"/>
  <c r="U32" i="5"/>
  <c r="V106" i="5"/>
  <c r="V19" i="5"/>
  <c r="T106" i="5"/>
  <c r="T19" i="5"/>
  <c r="F11" i="4"/>
  <c r="J101" i="5"/>
  <c r="K106" i="5"/>
  <c r="U106" i="5"/>
  <c r="Q106" i="5"/>
  <c r="O106" i="5"/>
  <c r="Y106" i="5"/>
  <c r="M106" i="5"/>
  <c r="P106" i="5"/>
  <c r="H100" i="5"/>
  <c r="AA106" i="5"/>
  <c r="AB106" i="5"/>
  <c r="R106" i="5"/>
  <c r="L106" i="5"/>
  <c r="AC106" i="5"/>
  <c r="N106" i="5"/>
  <c r="W106" i="5"/>
  <c r="H99" i="5"/>
  <c r="S106" i="5"/>
  <c r="Z106" i="5"/>
  <c r="X106" i="5"/>
  <c r="E54" i="2"/>
  <c r="D55" i="2"/>
  <c r="F54" i="2"/>
  <c r="E7" i="11" l="1"/>
  <c r="E9" i="11"/>
  <c r="E10" i="11"/>
  <c r="E8" i="11"/>
  <c r="D93" i="3"/>
  <c r="E15" i="8"/>
  <c r="H7" i="6"/>
  <c r="Z40" i="7"/>
  <c r="Z32" i="10" s="1"/>
  <c r="AB40" i="7"/>
  <c r="AB32" i="10" s="1"/>
  <c r="R40" i="7"/>
  <c r="R32" i="10" s="1"/>
  <c r="N40" i="7"/>
  <c r="N32" i="10" s="1"/>
  <c r="U40" i="7"/>
  <c r="U32" i="10" s="1"/>
  <c r="V40" i="7"/>
  <c r="V32" i="10" s="1"/>
  <c r="W40" i="7"/>
  <c r="W32" i="10" s="1"/>
  <c r="S40" i="7"/>
  <c r="S32" i="10" s="1"/>
  <c r="J23" i="7"/>
  <c r="J32" i="7"/>
  <c r="C19" i="7"/>
  <c r="AA40" i="7"/>
  <c r="AA32" i="10" s="1"/>
  <c r="O40" i="7"/>
  <c r="O32" i="10" s="1"/>
  <c r="M40" i="7"/>
  <c r="M32" i="10" s="1"/>
  <c r="Q40" i="7"/>
  <c r="Q32" i="10" s="1"/>
  <c r="K40" i="7"/>
  <c r="K32" i="10" s="1"/>
  <c r="T40" i="7"/>
  <c r="T32" i="10" s="1"/>
  <c r="AA135" i="7"/>
  <c r="K135" i="7"/>
  <c r="N135" i="7"/>
  <c r="Q135" i="7"/>
  <c r="AB135" i="7"/>
  <c r="Z135" i="7"/>
  <c r="J135" i="7"/>
  <c r="M135" i="7"/>
  <c r="R135" i="7"/>
  <c r="P135" i="7"/>
  <c r="W135" i="7"/>
  <c r="L135" i="7"/>
  <c r="S135" i="7"/>
  <c r="V135" i="7"/>
  <c r="Y135" i="7"/>
  <c r="T135" i="7"/>
  <c r="X135" i="7"/>
  <c r="O135" i="7"/>
  <c r="U135" i="7"/>
  <c r="Y40" i="7"/>
  <c r="Y32" i="10" s="1"/>
  <c r="X40" i="7"/>
  <c r="X32" i="10" s="1"/>
  <c r="P40" i="7"/>
  <c r="P32" i="10" s="1"/>
  <c r="L40" i="7"/>
  <c r="L32" i="10" s="1"/>
  <c r="U40" i="5"/>
  <c r="U28" i="10" s="1"/>
  <c r="Z40" i="5"/>
  <c r="Z28" i="10" s="1"/>
  <c r="W40" i="5"/>
  <c r="W28" i="10" s="1"/>
  <c r="Q40" i="5"/>
  <c r="Q28" i="10" s="1"/>
  <c r="L40" i="5"/>
  <c r="L28" i="10" s="1"/>
  <c r="AB40" i="5"/>
  <c r="AB28" i="10" s="1"/>
  <c r="M40" i="5"/>
  <c r="M28" i="10" s="1"/>
  <c r="P40" i="5"/>
  <c r="P28" i="10" s="1"/>
  <c r="X40" i="5"/>
  <c r="X28" i="10" s="1"/>
  <c r="S40" i="5"/>
  <c r="S28" i="10" s="1"/>
  <c r="O40" i="5"/>
  <c r="O28" i="10" s="1"/>
  <c r="N40" i="5"/>
  <c r="N28" i="10" s="1"/>
  <c r="R40" i="5"/>
  <c r="R28" i="10" s="1"/>
  <c r="K40" i="5"/>
  <c r="K28" i="10" s="1"/>
  <c r="Y40" i="5"/>
  <c r="Y28" i="10" s="1"/>
  <c r="AA40" i="5"/>
  <c r="AA28" i="10" s="1"/>
  <c r="T23" i="5"/>
  <c r="T32" i="5"/>
  <c r="V23" i="5"/>
  <c r="V32" i="5"/>
  <c r="J106" i="5"/>
  <c r="H101" i="5"/>
  <c r="J19" i="5"/>
  <c r="J32" i="5" s="1"/>
  <c r="AC107" i="5"/>
  <c r="F55" i="2"/>
  <c r="E55" i="2"/>
  <c r="D56" i="2"/>
  <c r="G15" i="8" l="1"/>
  <c r="F3" i="14" s="1"/>
  <c r="E11" i="11"/>
  <c r="E22" i="11" s="1"/>
  <c r="J15" i="8"/>
  <c r="H24" i="6"/>
  <c r="J40" i="7"/>
  <c r="J32" i="10" s="1"/>
  <c r="H32" i="10" s="1"/>
  <c r="H24" i="7"/>
  <c r="H25" i="7"/>
  <c r="C23" i="7"/>
  <c r="V40" i="5"/>
  <c r="V28" i="10" s="1"/>
  <c r="T40" i="5"/>
  <c r="T28" i="10" s="1"/>
  <c r="C19" i="5"/>
  <c r="J23" i="5"/>
  <c r="J40" i="5" s="1"/>
  <c r="J28" i="10" s="1"/>
  <c r="E102" i="3"/>
  <c r="AC135" i="5"/>
  <c r="C135" i="5" s="1"/>
  <c r="D135" i="5" s="1"/>
  <c r="AC114" i="5"/>
  <c r="D57" i="2"/>
  <c r="F56" i="2"/>
  <c r="E56" i="2"/>
  <c r="H7" i="8" l="1"/>
  <c r="H24" i="8" s="1"/>
  <c r="G9" i="14"/>
  <c r="H28" i="10"/>
  <c r="H42" i="7"/>
  <c r="H41" i="7"/>
  <c r="H41" i="5"/>
  <c r="H42" i="5"/>
  <c r="H24" i="5"/>
  <c r="C23" i="5"/>
  <c r="H25" i="5"/>
  <c r="AV103" i="3"/>
  <c r="AV9" i="9" s="1"/>
  <c r="X103" i="3"/>
  <c r="X9" i="9" s="1"/>
  <c r="T103" i="3"/>
  <c r="T9" i="9" s="1"/>
  <c r="AH103" i="3"/>
  <c r="AH9" i="9" s="1"/>
  <c r="Q103" i="3"/>
  <c r="Q9" i="9" s="1"/>
  <c r="V103" i="3"/>
  <c r="V9" i="9" s="1"/>
  <c r="W103" i="3"/>
  <c r="W9" i="9" s="1"/>
  <c r="AS103" i="3"/>
  <c r="AS9" i="9" s="1"/>
  <c r="AK103" i="3"/>
  <c r="AK9" i="9" s="1"/>
  <c r="AI103" i="3"/>
  <c r="AI9" i="9" s="1"/>
  <c r="J103" i="3"/>
  <c r="J9" i="9" s="1"/>
  <c r="K103" i="3"/>
  <c r="K9" i="9" s="1"/>
  <c r="O103" i="3"/>
  <c r="O9" i="9" s="1"/>
  <c r="AQ103" i="3"/>
  <c r="AQ9" i="9" s="1"/>
  <c r="R103" i="3"/>
  <c r="R9" i="9" s="1"/>
  <c r="AN103" i="3"/>
  <c r="AN9" i="9" s="1"/>
  <c r="AF103" i="3"/>
  <c r="AF9" i="9" s="1"/>
  <c r="AT103" i="3"/>
  <c r="AT9" i="9" s="1"/>
  <c r="AC103" i="3"/>
  <c r="AC9" i="9" s="1"/>
  <c r="AR103" i="3"/>
  <c r="AR9" i="9" s="1"/>
  <c r="S103" i="3"/>
  <c r="S9" i="9" s="1"/>
  <c r="AO103" i="3"/>
  <c r="AO9" i="9" s="1"/>
  <c r="AJ103" i="3"/>
  <c r="AJ9" i="9" s="1"/>
  <c r="AL103" i="3"/>
  <c r="AL9" i="9" s="1"/>
  <c r="N103" i="3"/>
  <c r="N9" i="9" s="1"/>
  <c r="L103" i="3"/>
  <c r="L9" i="9" s="1"/>
  <c r="U103" i="3"/>
  <c r="U9" i="9" s="1"/>
  <c r="AA103" i="3"/>
  <c r="AA9" i="9" s="1"/>
  <c r="AW103" i="3"/>
  <c r="AW9" i="9" s="1"/>
  <c r="AU103" i="3"/>
  <c r="AU9" i="9" s="1"/>
  <c r="P103" i="3"/>
  <c r="P9" i="9" s="1"/>
  <c r="AD103" i="3"/>
  <c r="AD9" i="9" s="1"/>
  <c r="M103" i="3"/>
  <c r="M9" i="9" s="1"/>
  <c r="AB103" i="3"/>
  <c r="AB9" i="9" s="1"/>
  <c r="AP103" i="3"/>
  <c r="AP9" i="9" s="1"/>
  <c r="Y103" i="3"/>
  <c r="Y9" i="9" s="1"/>
  <c r="AG103" i="3"/>
  <c r="AG9" i="9" s="1"/>
  <c r="AM103" i="3"/>
  <c r="AM9" i="9" s="1"/>
  <c r="AE103" i="3"/>
  <c r="AE9" i="9" s="1"/>
  <c r="Z103" i="3"/>
  <c r="Z9" i="9" s="1"/>
  <c r="AW104" i="3"/>
  <c r="D58" i="2"/>
  <c r="F57" i="2"/>
  <c r="E57" i="2"/>
  <c r="C9" i="9" l="1"/>
  <c r="K104" i="3"/>
  <c r="P104" i="3"/>
  <c r="Q104" i="3" s="1"/>
  <c r="R104" i="3" s="1"/>
  <c r="S104" i="3" s="1"/>
  <c r="T104" i="3" s="1"/>
  <c r="U104" i="3" s="1"/>
  <c r="V104" i="3" s="1"/>
  <c r="W104" i="3" s="1"/>
  <c r="X104" i="3" s="1"/>
  <c r="Y104" i="3" s="1"/>
  <c r="Z104" i="3" s="1"/>
  <c r="AA104" i="3" s="1"/>
  <c r="AB104" i="3" s="1"/>
  <c r="AC104" i="3" s="1"/>
  <c r="AD104" i="3" s="1"/>
  <c r="AE104" i="3" s="1"/>
  <c r="AF104" i="3" s="1"/>
  <c r="AG104" i="3" s="1"/>
  <c r="AH104" i="3" s="1"/>
  <c r="AI104" i="3" s="1"/>
  <c r="AJ104" i="3" s="1"/>
  <c r="AK104" i="3" s="1"/>
  <c r="AL104" i="3" s="1"/>
  <c r="AM104" i="3" s="1"/>
  <c r="AN104" i="3" s="1"/>
  <c r="AO104" i="3" s="1"/>
  <c r="AP104" i="3" s="1"/>
  <c r="AQ104" i="3" s="1"/>
  <c r="AR104" i="3" s="1"/>
  <c r="AS104" i="3" s="1"/>
  <c r="AT104" i="3" s="1"/>
  <c r="AU104" i="3" s="1"/>
  <c r="AV104" i="3" s="1"/>
  <c r="J104" i="3"/>
  <c r="E103" i="3"/>
  <c r="L104" i="3"/>
  <c r="M104" i="3"/>
  <c r="N104" i="3"/>
  <c r="O104" i="3"/>
  <c r="L10" i="2"/>
  <c r="E58" i="2"/>
  <c r="D59" i="2"/>
  <c r="F58" i="2"/>
  <c r="E104" i="3" l="1"/>
  <c r="F40" i="3" s="1"/>
  <c r="C12" i="4" s="1"/>
  <c r="F59" i="2"/>
  <c r="E59" i="2"/>
  <c r="D60" i="2"/>
  <c r="I12" i="4" l="1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AA12" i="4"/>
  <c r="AB12" i="4"/>
  <c r="AC12" i="4"/>
  <c r="AD12" i="4"/>
  <c r="AE12" i="4"/>
  <c r="AF12" i="4"/>
  <c r="AG12" i="4"/>
  <c r="AH12" i="4"/>
  <c r="AI12" i="4"/>
  <c r="AJ12" i="4"/>
  <c r="AK12" i="4"/>
  <c r="AL12" i="4"/>
  <c r="AM12" i="4"/>
  <c r="AN12" i="4"/>
  <c r="AO12" i="4"/>
  <c r="AP12" i="4"/>
  <c r="AQ12" i="4"/>
  <c r="AR12" i="4"/>
  <c r="AS12" i="4"/>
  <c r="AT12" i="4"/>
  <c r="AU12" i="4"/>
  <c r="AV12" i="4"/>
  <c r="D61" i="2"/>
  <c r="F60" i="2"/>
  <c r="E60" i="2"/>
  <c r="F12" i="4" l="1"/>
  <c r="D8" i="10" s="1"/>
  <c r="F8" i="10" s="1"/>
  <c r="D62" i="2"/>
  <c r="F61" i="2"/>
  <c r="E61" i="2"/>
  <c r="E15" i="9" l="1"/>
  <c r="G15" i="9" s="1"/>
  <c r="H7" i="9" s="1"/>
  <c r="H24" i="9" s="1"/>
  <c r="D104" i="3"/>
  <c r="E62" i="2"/>
  <c r="D63" i="2"/>
  <c r="F62" i="2"/>
  <c r="J15" i="9" l="1"/>
  <c r="F63" i="2"/>
  <c r="E63" i="2"/>
  <c r="D64" i="2"/>
  <c r="D65" i="2" l="1"/>
  <c r="F64" i="2"/>
  <c r="E64" i="2"/>
  <c r="D66" i="2" l="1"/>
  <c r="F65" i="2"/>
  <c r="E65" i="2"/>
  <c r="E66" i="2" l="1"/>
  <c r="D67" i="2"/>
  <c r="F66" i="2"/>
  <c r="F67" i="2" l="1"/>
  <c r="E67" i="2"/>
  <c r="D68" i="2"/>
  <c r="D69" i="2" l="1"/>
  <c r="F68" i="2"/>
  <c r="E68" i="2"/>
  <c r="D70" i="2" l="1"/>
  <c r="F69" i="2"/>
  <c r="E69" i="2"/>
  <c r="M10" i="2" l="1"/>
  <c r="E70" i="2"/>
  <c r="D71" i="2"/>
  <c r="F70" i="2"/>
  <c r="F71" i="2" l="1"/>
  <c r="E71" i="2"/>
  <c r="D72" i="2"/>
  <c r="D73" i="2" l="1"/>
  <c r="F72" i="2"/>
  <c r="E72" i="2"/>
  <c r="D74" i="2" l="1"/>
  <c r="F73" i="2"/>
  <c r="E73" i="2"/>
  <c r="E74" i="2" l="1"/>
  <c r="D75" i="2"/>
  <c r="F74" i="2"/>
  <c r="F75" i="2" l="1"/>
  <c r="E75" i="2"/>
  <c r="D76" i="2"/>
  <c r="D77" i="2" l="1"/>
  <c r="F76" i="2"/>
  <c r="E76" i="2"/>
  <c r="D78" i="2" l="1"/>
  <c r="F77" i="2"/>
  <c r="E77" i="2"/>
  <c r="E78" i="2" l="1"/>
  <c r="D79" i="2"/>
  <c r="F78" i="2"/>
  <c r="F79" i="2" l="1"/>
  <c r="E79" i="2"/>
  <c r="D80" i="2"/>
  <c r="D81" i="2" l="1"/>
  <c r="F80" i="2"/>
  <c r="E80" i="2"/>
  <c r="D82" i="2" l="1"/>
  <c r="F81" i="2"/>
  <c r="E81" i="2"/>
  <c r="N10" i="2" l="1"/>
  <c r="E82" i="2"/>
  <c r="D83" i="2"/>
  <c r="F82" i="2"/>
  <c r="F83" i="2" l="1"/>
  <c r="E83" i="2"/>
  <c r="D84" i="2"/>
  <c r="D85" i="2" l="1"/>
  <c r="F84" i="2"/>
  <c r="E84" i="2"/>
  <c r="D86" i="2" l="1"/>
  <c r="F85" i="2"/>
  <c r="E85" i="2"/>
  <c r="E86" i="2" l="1"/>
  <c r="D87" i="2"/>
  <c r="F86" i="2"/>
  <c r="F87" i="2" l="1"/>
  <c r="E87" i="2"/>
  <c r="D88" i="2"/>
  <c r="D89" i="2" l="1"/>
  <c r="F88" i="2"/>
  <c r="E88" i="2"/>
  <c r="D90" i="2" l="1"/>
  <c r="F89" i="2"/>
  <c r="E89" i="2"/>
  <c r="E90" i="2" l="1"/>
  <c r="D91" i="2"/>
  <c r="F90" i="2"/>
  <c r="F91" i="2" l="1"/>
  <c r="E91" i="2"/>
  <c r="D92" i="2"/>
  <c r="D93" i="2" l="1"/>
  <c r="F92" i="2"/>
  <c r="E92" i="2"/>
  <c r="D94" i="2" l="1"/>
  <c r="F93" i="2"/>
  <c r="E93" i="2"/>
  <c r="O10" i="2" l="1"/>
  <c r="E94" i="2"/>
  <c r="D95" i="2"/>
  <c r="F94" i="2"/>
  <c r="F95" i="2" l="1"/>
  <c r="E95" i="2"/>
  <c r="D96" i="2"/>
  <c r="D97" i="2" l="1"/>
  <c r="F96" i="2"/>
  <c r="E96" i="2"/>
  <c r="D98" i="2" l="1"/>
  <c r="F97" i="2"/>
  <c r="E97" i="2"/>
  <c r="E98" i="2" l="1"/>
  <c r="D99" i="2"/>
  <c r="F98" i="2"/>
  <c r="F99" i="2" l="1"/>
  <c r="E99" i="2"/>
  <c r="D100" i="2"/>
  <c r="D101" i="2" l="1"/>
  <c r="F100" i="2"/>
  <c r="E100" i="2"/>
  <c r="D102" i="2" l="1"/>
  <c r="F101" i="2"/>
  <c r="E101" i="2"/>
  <c r="E102" i="2" l="1"/>
  <c r="D103" i="2"/>
  <c r="F102" i="2"/>
  <c r="F103" i="2" l="1"/>
  <c r="E103" i="2"/>
  <c r="D104" i="2"/>
  <c r="D105" i="2" l="1"/>
  <c r="F104" i="2"/>
  <c r="E104" i="2"/>
  <c r="D106" i="2" l="1"/>
  <c r="F105" i="2"/>
  <c r="E105" i="2"/>
  <c r="P10" i="2" l="1"/>
  <c r="E106" i="2"/>
  <c r="D107" i="2"/>
  <c r="F106" i="2"/>
  <c r="F107" i="2" l="1"/>
  <c r="E107" i="2"/>
  <c r="D108" i="2"/>
  <c r="D109" i="2" l="1"/>
  <c r="F108" i="2"/>
  <c r="E108" i="2"/>
  <c r="D110" i="2" l="1"/>
  <c r="F109" i="2"/>
  <c r="E109" i="2"/>
  <c r="E110" i="2" l="1"/>
  <c r="D111" i="2"/>
  <c r="F110" i="2"/>
  <c r="F111" i="2" l="1"/>
  <c r="E111" i="2"/>
  <c r="D112" i="2"/>
  <c r="D113" i="2" l="1"/>
  <c r="F112" i="2"/>
  <c r="E112" i="2"/>
  <c r="D114" i="2" l="1"/>
  <c r="F113" i="2"/>
  <c r="E113" i="2"/>
  <c r="E114" i="2" l="1"/>
  <c r="D115" i="2"/>
  <c r="F114" i="2"/>
  <c r="F115" i="2" l="1"/>
  <c r="E115" i="2"/>
  <c r="D116" i="2"/>
  <c r="D117" i="2" l="1"/>
  <c r="F116" i="2"/>
  <c r="E116" i="2"/>
  <c r="D118" i="2" l="1"/>
  <c r="F117" i="2"/>
  <c r="E117" i="2"/>
  <c r="Q10" i="2" l="1"/>
  <c r="E118" i="2"/>
  <c r="D119" i="2"/>
  <c r="F118" i="2"/>
  <c r="F119" i="2" l="1"/>
  <c r="E119" i="2"/>
  <c r="D120" i="2"/>
  <c r="D121" i="2" l="1"/>
  <c r="F120" i="2"/>
  <c r="E120" i="2"/>
  <c r="D122" i="2" l="1"/>
  <c r="F121" i="2"/>
  <c r="E121" i="2"/>
  <c r="E122" i="2" l="1"/>
  <c r="D123" i="2"/>
  <c r="F122" i="2"/>
  <c r="F123" i="2" l="1"/>
  <c r="E123" i="2"/>
  <c r="D124" i="2"/>
  <c r="D125" i="2" l="1"/>
  <c r="F124" i="2"/>
  <c r="E124" i="2"/>
  <c r="D126" i="2" l="1"/>
  <c r="F125" i="2"/>
  <c r="E125" i="2"/>
  <c r="E126" i="2" l="1"/>
  <c r="D127" i="2"/>
  <c r="F126" i="2"/>
  <c r="F127" i="2" l="1"/>
  <c r="E127" i="2"/>
  <c r="D128" i="2"/>
  <c r="D129" i="2" l="1"/>
  <c r="F128" i="2"/>
  <c r="E128" i="2"/>
  <c r="D130" i="2" l="1"/>
  <c r="F129" i="2"/>
  <c r="E129" i="2"/>
  <c r="R10" i="2" l="1"/>
  <c r="E130" i="2"/>
  <c r="D131" i="2"/>
  <c r="F130" i="2"/>
  <c r="F131" i="2" l="1"/>
  <c r="E131" i="2"/>
  <c r="D132" i="2"/>
  <c r="D133" i="2" l="1"/>
  <c r="F132" i="2"/>
  <c r="E132" i="2"/>
  <c r="D134" i="2" l="1"/>
  <c r="F133" i="2"/>
  <c r="E133" i="2"/>
  <c r="E134" i="2" l="1"/>
  <c r="D135" i="2"/>
  <c r="F134" i="2"/>
  <c r="F135" i="2" l="1"/>
  <c r="E135" i="2"/>
  <c r="D136" i="2"/>
  <c r="D137" i="2" l="1"/>
  <c r="F136" i="2"/>
  <c r="E136" i="2"/>
  <c r="D138" i="2" l="1"/>
  <c r="F137" i="2"/>
  <c r="E137" i="2"/>
  <c r="E138" i="2" l="1"/>
  <c r="D139" i="2"/>
  <c r="F138" i="2"/>
  <c r="F139" i="2" l="1"/>
  <c r="E139" i="2"/>
  <c r="D140" i="2"/>
  <c r="D141" i="2" l="1"/>
  <c r="F140" i="2"/>
  <c r="E140" i="2"/>
  <c r="D142" i="2" l="1"/>
  <c r="F141" i="2"/>
  <c r="E141" i="2"/>
  <c r="S10" i="2" l="1"/>
  <c r="E142" i="2"/>
  <c r="D143" i="2"/>
  <c r="F142" i="2"/>
  <c r="F143" i="2" l="1"/>
  <c r="E143" i="2"/>
  <c r="D144" i="2"/>
  <c r="D145" i="2" l="1"/>
  <c r="F144" i="2"/>
  <c r="E144" i="2"/>
  <c r="D146" i="2" l="1"/>
  <c r="F145" i="2"/>
  <c r="E145" i="2"/>
  <c r="E146" i="2" l="1"/>
  <c r="D147" i="2"/>
  <c r="F146" i="2"/>
  <c r="F147" i="2" l="1"/>
  <c r="E147" i="2"/>
  <c r="D148" i="2"/>
  <c r="D149" i="2" l="1"/>
  <c r="F148" i="2"/>
  <c r="E148" i="2"/>
  <c r="D150" i="2" l="1"/>
  <c r="F149" i="2"/>
  <c r="E149" i="2"/>
  <c r="E150" i="2" l="1"/>
  <c r="D151" i="2"/>
  <c r="F150" i="2"/>
  <c r="F151" i="2" l="1"/>
  <c r="E151" i="2"/>
  <c r="D152" i="2"/>
  <c r="D153" i="2" l="1"/>
  <c r="F152" i="2"/>
  <c r="E152" i="2"/>
  <c r="D154" i="2" l="1"/>
  <c r="F153" i="2"/>
  <c r="E153" i="2"/>
  <c r="T10" i="2" l="1"/>
  <c r="E154" i="2"/>
  <c r="D155" i="2"/>
  <c r="F154" i="2"/>
  <c r="F155" i="2" l="1"/>
  <c r="E155" i="2"/>
  <c r="D156" i="2"/>
  <c r="D157" i="2" l="1"/>
  <c r="F156" i="2"/>
  <c r="E156" i="2"/>
  <c r="D158" i="2" l="1"/>
  <c r="F157" i="2"/>
  <c r="E157" i="2"/>
  <c r="E158" i="2" l="1"/>
  <c r="D159" i="2"/>
  <c r="F158" i="2"/>
  <c r="F159" i="2" l="1"/>
  <c r="E159" i="2"/>
  <c r="D160" i="2"/>
  <c r="D161" i="2" l="1"/>
  <c r="F160" i="2"/>
  <c r="E160" i="2"/>
  <c r="D162" i="2" l="1"/>
  <c r="F161" i="2"/>
  <c r="E161" i="2"/>
  <c r="E162" i="2" l="1"/>
  <c r="D163" i="2"/>
  <c r="F162" i="2"/>
  <c r="F163" i="2" l="1"/>
  <c r="E163" i="2"/>
  <c r="D164" i="2"/>
  <c r="D165" i="2" l="1"/>
  <c r="F164" i="2"/>
  <c r="E164" i="2"/>
  <c r="D166" i="2" l="1"/>
  <c r="F165" i="2"/>
  <c r="E165" i="2"/>
  <c r="U10" i="2" l="1"/>
  <c r="E166" i="2"/>
  <c r="D167" i="2"/>
  <c r="F166" i="2"/>
  <c r="F167" i="2" l="1"/>
  <c r="E167" i="2"/>
  <c r="D168" i="2"/>
  <c r="D169" i="2" l="1"/>
  <c r="F168" i="2"/>
  <c r="E168" i="2"/>
  <c r="D170" i="2" l="1"/>
  <c r="F169" i="2"/>
  <c r="E169" i="2"/>
  <c r="E170" i="2" l="1"/>
  <c r="D171" i="2"/>
  <c r="F170" i="2"/>
  <c r="E171" i="2" l="1"/>
  <c r="D172" i="2"/>
  <c r="F171" i="2"/>
  <c r="F172" i="2" l="1"/>
  <c r="E172" i="2"/>
  <c r="D173" i="2"/>
  <c r="D174" i="2" l="1"/>
  <c r="F173" i="2"/>
  <c r="E173" i="2"/>
  <c r="D175" i="2" l="1"/>
  <c r="F174" i="2"/>
  <c r="E174" i="2"/>
  <c r="E175" i="2" l="1"/>
  <c r="D176" i="2"/>
  <c r="F175" i="2"/>
  <c r="F176" i="2" l="1"/>
  <c r="E176" i="2"/>
  <c r="D177" i="2"/>
  <c r="D178" i="2" l="1"/>
  <c r="F177" i="2"/>
  <c r="E177" i="2"/>
  <c r="V10" i="2" l="1"/>
  <c r="D179" i="2"/>
  <c r="F178" i="2"/>
  <c r="E178" i="2"/>
  <c r="E179" i="2" l="1"/>
  <c r="D180" i="2"/>
  <c r="F179" i="2"/>
  <c r="F180" i="2" l="1"/>
  <c r="E180" i="2"/>
  <c r="D181" i="2"/>
  <c r="D182" i="2" l="1"/>
  <c r="F181" i="2"/>
  <c r="E181" i="2"/>
  <c r="D183" i="2" l="1"/>
  <c r="F182" i="2"/>
  <c r="E182" i="2"/>
  <c r="E183" i="2" l="1"/>
  <c r="D184" i="2"/>
  <c r="F183" i="2"/>
  <c r="F184" i="2" l="1"/>
  <c r="E184" i="2"/>
  <c r="D185" i="2"/>
  <c r="D186" i="2" l="1"/>
  <c r="F185" i="2"/>
  <c r="E185" i="2"/>
  <c r="D187" i="2" l="1"/>
  <c r="F186" i="2"/>
  <c r="E186" i="2"/>
  <c r="E187" i="2" l="1"/>
  <c r="D188" i="2"/>
  <c r="F187" i="2"/>
  <c r="F188" i="2" l="1"/>
  <c r="E188" i="2"/>
  <c r="D189" i="2"/>
  <c r="D190" i="2" l="1"/>
  <c r="F189" i="2"/>
  <c r="E189" i="2"/>
  <c r="W10" i="2" l="1"/>
  <c r="D191" i="2"/>
  <c r="F190" i="2"/>
  <c r="E190" i="2"/>
  <c r="E191" i="2" l="1"/>
  <c r="D192" i="2"/>
  <c r="F191" i="2"/>
  <c r="F192" i="2" l="1"/>
  <c r="E192" i="2"/>
  <c r="D193" i="2"/>
  <c r="D194" i="2" l="1"/>
  <c r="F193" i="2"/>
  <c r="E193" i="2"/>
  <c r="D195" i="2" l="1"/>
  <c r="F194" i="2"/>
  <c r="E194" i="2"/>
  <c r="E195" i="2" l="1"/>
  <c r="D196" i="2"/>
  <c r="F195" i="2"/>
  <c r="F196" i="2" l="1"/>
  <c r="E196" i="2"/>
  <c r="D197" i="2"/>
  <c r="D198" i="2" l="1"/>
  <c r="F197" i="2"/>
  <c r="E197" i="2"/>
  <c r="D199" i="2" l="1"/>
  <c r="F198" i="2"/>
  <c r="E198" i="2"/>
  <c r="E199" i="2" l="1"/>
  <c r="D200" i="2"/>
  <c r="F199" i="2"/>
  <c r="F200" i="2" l="1"/>
  <c r="E200" i="2"/>
  <c r="D201" i="2"/>
  <c r="D202" i="2" l="1"/>
  <c r="F201" i="2"/>
  <c r="E201" i="2"/>
  <c r="X10" i="2" l="1"/>
  <c r="D203" i="2"/>
  <c r="F202" i="2"/>
  <c r="E202" i="2"/>
  <c r="E203" i="2" l="1"/>
  <c r="D204" i="2"/>
  <c r="F203" i="2"/>
  <c r="F204" i="2" l="1"/>
  <c r="E204" i="2"/>
  <c r="D205" i="2"/>
  <c r="D206" i="2" l="1"/>
  <c r="F205" i="2"/>
  <c r="E205" i="2"/>
  <c r="D207" i="2" l="1"/>
  <c r="F206" i="2"/>
  <c r="E206" i="2"/>
  <c r="E207" i="2" l="1"/>
  <c r="D208" i="2"/>
  <c r="F207" i="2"/>
  <c r="F208" i="2" l="1"/>
  <c r="E208" i="2"/>
  <c r="D209" i="2"/>
  <c r="D210" i="2" l="1"/>
  <c r="F209" i="2"/>
  <c r="E209" i="2"/>
  <c r="D211" i="2" l="1"/>
  <c r="F210" i="2"/>
  <c r="E210" i="2"/>
  <c r="E211" i="2" l="1"/>
  <c r="D212" i="2"/>
  <c r="F211" i="2"/>
  <c r="F212" i="2" l="1"/>
  <c r="E212" i="2"/>
  <c r="D213" i="2"/>
  <c r="D214" i="2" l="1"/>
  <c r="F213" i="2"/>
  <c r="E213" i="2"/>
  <c r="Y10" i="2" l="1"/>
  <c r="D215" i="2"/>
  <c r="F214" i="2"/>
  <c r="E214" i="2"/>
  <c r="E215" i="2" l="1"/>
  <c r="D216" i="2"/>
  <c r="F215" i="2"/>
  <c r="F216" i="2" l="1"/>
  <c r="E216" i="2"/>
  <c r="D217" i="2"/>
  <c r="D218" i="2" l="1"/>
  <c r="F217" i="2"/>
  <c r="E217" i="2"/>
  <c r="D219" i="2" l="1"/>
  <c r="F218" i="2"/>
  <c r="E218" i="2"/>
  <c r="E219" i="2" l="1"/>
  <c r="D220" i="2"/>
  <c r="F219" i="2"/>
  <c r="F220" i="2" l="1"/>
  <c r="E220" i="2"/>
  <c r="D221" i="2"/>
  <c r="D222" i="2" l="1"/>
  <c r="F221" i="2"/>
  <c r="E221" i="2"/>
  <c r="D223" i="2" l="1"/>
  <c r="F222" i="2"/>
  <c r="E222" i="2"/>
  <c r="E223" i="2" l="1"/>
  <c r="D224" i="2"/>
  <c r="F223" i="2"/>
  <c r="F224" i="2" l="1"/>
  <c r="E224" i="2"/>
  <c r="D225" i="2"/>
  <c r="D226" i="2" l="1"/>
  <c r="F225" i="2"/>
  <c r="E225" i="2"/>
  <c r="Z10" i="2" l="1"/>
  <c r="D227" i="2"/>
  <c r="F226" i="2"/>
  <c r="E226" i="2"/>
  <c r="E227" i="2" l="1"/>
  <c r="D228" i="2"/>
  <c r="F227" i="2"/>
  <c r="D229" i="2" l="1"/>
  <c r="F228" i="2"/>
  <c r="E228" i="2"/>
  <c r="E229" i="2" l="1"/>
  <c r="D230" i="2"/>
  <c r="F229" i="2"/>
  <c r="F230" i="2" l="1"/>
  <c r="E230" i="2"/>
  <c r="D231" i="2"/>
  <c r="D232" i="2" l="1"/>
  <c r="F231" i="2"/>
  <c r="E231" i="2"/>
  <c r="D233" i="2" l="1"/>
  <c r="F232" i="2"/>
  <c r="E232" i="2"/>
  <c r="E233" i="2" l="1"/>
  <c r="D234" i="2"/>
  <c r="F233" i="2"/>
  <c r="F234" i="2" l="1"/>
  <c r="E234" i="2"/>
  <c r="D235" i="2"/>
  <c r="D236" i="2" l="1"/>
  <c r="F235" i="2"/>
  <c r="E235" i="2"/>
  <c r="D237" i="2" l="1"/>
  <c r="F236" i="2"/>
  <c r="E236" i="2"/>
  <c r="E237" i="2" l="1"/>
  <c r="D238" i="2"/>
  <c r="F237" i="2"/>
  <c r="F238" i="2" l="1"/>
  <c r="E238" i="2"/>
  <c r="D239" i="2"/>
  <c r="AA10" i="2"/>
  <c r="D240" i="2" l="1"/>
  <c r="F239" i="2"/>
  <c r="E239" i="2"/>
  <c r="D241" i="2" l="1"/>
  <c r="F240" i="2"/>
  <c r="E240" i="2"/>
  <c r="E241" i="2" l="1"/>
  <c r="D242" i="2"/>
  <c r="F241" i="2"/>
  <c r="F242" i="2" l="1"/>
  <c r="E242" i="2"/>
  <c r="D243" i="2"/>
  <c r="D244" i="2" l="1"/>
  <c r="F243" i="2"/>
  <c r="E243" i="2"/>
  <c r="D245" i="2" l="1"/>
  <c r="F244" i="2"/>
  <c r="E244" i="2"/>
  <c r="E245" i="2" l="1"/>
  <c r="D246" i="2"/>
  <c r="F245" i="2"/>
  <c r="F246" i="2" l="1"/>
  <c r="E246" i="2"/>
  <c r="D247" i="2"/>
  <c r="D248" i="2" l="1"/>
  <c r="F247" i="2"/>
  <c r="E247" i="2"/>
  <c r="D249" i="2" l="1"/>
  <c r="F248" i="2"/>
  <c r="E248" i="2"/>
  <c r="E249" i="2" l="1"/>
  <c r="D250" i="2"/>
  <c r="F249" i="2"/>
  <c r="F250" i="2" l="1"/>
  <c r="E250" i="2"/>
  <c r="D251" i="2"/>
  <c r="AB10" i="2"/>
  <c r="D252" i="2" l="1"/>
  <c r="F251" i="2"/>
  <c r="E251" i="2"/>
  <c r="D253" i="2" l="1"/>
  <c r="F252" i="2"/>
  <c r="E252" i="2"/>
  <c r="E253" i="2" l="1"/>
  <c r="D254" i="2"/>
  <c r="F253" i="2"/>
  <c r="F254" i="2" l="1"/>
  <c r="E254" i="2"/>
  <c r="D255" i="2"/>
  <c r="D256" i="2" l="1"/>
  <c r="F255" i="2"/>
  <c r="E255" i="2"/>
  <c r="D257" i="2" l="1"/>
  <c r="F256" i="2"/>
  <c r="E256" i="2"/>
  <c r="F257" i="2" l="1"/>
  <c r="E257" i="2"/>
  <c r="D258" i="2"/>
  <c r="E258" i="2" l="1"/>
  <c r="D259" i="2"/>
  <c r="F258" i="2"/>
  <c r="F259" i="2" l="1"/>
  <c r="E259" i="2"/>
  <c r="D260" i="2"/>
  <c r="D261" i="2" l="1"/>
  <c r="F260" i="2"/>
  <c r="E260" i="2"/>
  <c r="E261" i="2" l="1"/>
  <c r="D262" i="2"/>
  <c r="F261" i="2"/>
  <c r="E262" i="2" l="1"/>
  <c r="D263" i="2"/>
  <c r="F262" i="2"/>
  <c r="AC10" i="2"/>
  <c r="F263" i="2" l="1"/>
  <c r="D264" i="2"/>
  <c r="E263" i="2"/>
  <c r="D265" i="2" l="1"/>
  <c r="F264" i="2"/>
  <c r="E264" i="2"/>
  <c r="D266" i="2" l="1"/>
  <c r="F265" i="2"/>
  <c r="E265" i="2"/>
  <c r="E266" i="2" l="1"/>
  <c r="F266" i="2"/>
  <c r="D267" i="2"/>
  <c r="F267" i="2" l="1"/>
  <c r="D268" i="2"/>
  <c r="E267" i="2"/>
  <c r="D269" i="2" l="1"/>
  <c r="E268" i="2"/>
  <c r="F268" i="2"/>
  <c r="D270" i="2" l="1"/>
  <c r="F269" i="2"/>
  <c r="E269" i="2"/>
  <c r="E270" i="2" l="1"/>
  <c r="D271" i="2"/>
  <c r="F270" i="2"/>
  <c r="F271" i="2" l="1"/>
  <c r="D272" i="2"/>
  <c r="E271" i="2"/>
  <c r="D273" i="2" l="1"/>
  <c r="F272" i="2"/>
  <c r="E272" i="2"/>
  <c r="F273" i="2" l="1"/>
  <c r="E273" i="2"/>
  <c r="D274" i="2"/>
  <c r="E274" i="2" l="1"/>
  <c r="D275" i="2"/>
  <c r="F274" i="2"/>
  <c r="AD10" i="2"/>
  <c r="F275" i="2" l="1"/>
  <c r="E275" i="2"/>
  <c r="D276" i="2"/>
  <c r="D277" i="2" l="1"/>
  <c r="F276" i="2"/>
  <c r="E276" i="2"/>
  <c r="E277" i="2" l="1"/>
  <c r="D278" i="2"/>
  <c r="F277" i="2"/>
  <c r="E278" i="2" l="1"/>
  <c r="D279" i="2"/>
  <c r="F278" i="2"/>
  <c r="F279" i="2" l="1"/>
  <c r="D280" i="2"/>
  <c r="E279" i="2"/>
  <c r="D281" i="2" l="1"/>
  <c r="F280" i="2"/>
  <c r="E280" i="2"/>
  <c r="D282" i="2" l="1"/>
  <c r="F281" i="2"/>
  <c r="E281" i="2"/>
  <c r="E282" i="2" l="1"/>
  <c r="F282" i="2"/>
  <c r="D283" i="2"/>
  <c r="F283" i="2" l="1"/>
  <c r="D284" i="2"/>
  <c r="E283" i="2"/>
  <c r="D285" i="2" l="1"/>
  <c r="E284" i="2"/>
  <c r="F284" i="2"/>
  <c r="D286" i="2" l="1"/>
  <c r="F285" i="2"/>
  <c r="E285" i="2"/>
  <c r="AE10" i="2" l="1"/>
  <c r="E286" i="2"/>
  <c r="D287" i="2"/>
  <c r="F286" i="2"/>
  <c r="F287" i="2" l="1"/>
  <c r="D288" i="2"/>
  <c r="E287" i="2"/>
  <c r="D289" i="2" l="1"/>
  <c r="F288" i="2"/>
  <c r="E288" i="2"/>
  <c r="F289" i="2" l="1"/>
  <c r="E289" i="2"/>
  <c r="D290" i="2"/>
  <c r="E290" i="2" l="1"/>
  <c r="D291" i="2"/>
  <c r="F290" i="2"/>
  <c r="F291" i="2" l="1"/>
  <c r="E291" i="2"/>
  <c r="D292" i="2"/>
  <c r="D293" i="2" l="1"/>
  <c r="F292" i="2"/>
  <c r="E292" i="2"/>
  <c r="E293" i="2" l="1"/>
  <c r="D294" i="2"/>
  <c r="F293" i="2"/>
  <c r="E294" i="2" l="1"/>
  <c r="D295" i="2"/>
  <c r="F294" i="2"/>
  <c r="F295" i="2" l="1"/>
  <c r="D296" i="2"/>
  <c r="E295" i="2"/>
  <c r="D297" i="2" l="1"/>
  <c r="F296" i="2"/>
  <c r="E296" i="2"/>
  <c r="D298" i="2" l="1"/>
  <c r="F297" i="2"/>
  <c r="E297" i="2"/>
  <c r="AF10" i="2" l="1"/>
  <c r="E298" i="2"/>
  <c r="F298" i="2"/>
  <c r="D299" i="2"/>
  <c r="F299" i="2" l="1"/>
  <c r="D300" i="2"/>
  <c r="E299" i="2"/>
  <c r="D301" i="2" l="1"/>
  <c r="E300" i="2"/>
  <c r="F300" i="2"/>
  <c r="D302" i="2" l="1"/>
  <c r="F301" i="2"/>
  <c r="E301" i="2"/>
  <c r="E302" i="2" l="1"/>
  <c r="D303" i="2"/>
  <c r="F302" i="2"/>
  <c r="F303" i="2" l="1"/>
  <c r="D304" i="2"/>
  <c r="E303" i="2"/>
  <c r="D305" i="2" l="1"/>
  <c r="F304" i="2"/>
  <c r="E304" i="2"/>
  <c r="F305" i="2" l="1"/>
  <c r="E305" i="2"/>
  <c r="D306" i="2"/>
  <c r="E306" i="2" l="1"/>
  <c r="D307" i="2"/>
  <c r="F306" i="2"/>
  <c r="F307" i="2" l="1"/>
  <c r="E307" i="2"/>
  <c r="D308" i="2"/>
  <c r="D309" i="2" l="1"/>
  <c r="F308" i="2"/>
  <c r="E308" i="2"/>
  <c r="E309" i="2" l="1"/>
  <c r="D310" i="2"/>
  <c r="F309" i="2"/>
  <c r="E310" i="2" l="1"/>
  <c r="D311" i="2"/>
  <c r="F310" i="2"/>
  <c r="AG10" i="2"/>
  <c r="F311" i="2" l="1"/>
  <c r="D312" i="2"/>
  <c r="E311" i="2"/>
  <c r="D313" i="2" l="1"/>
  <c r="F312" i="2"/>
  <c r="E312" i="2"/>
  <c r="D314" i="2" l="1"/>
  <c r="F313" i="2"/>
  <c r="E313" i="2"/>
  <c r="E314" i="2" l="1"/>
  <c r="F314" i="2"/>
  <c r="D315" i="2"/>
  <c r="F315" i="2" l="1"/>
  <c r="D316" i="2"/>
  <c r="E315" i="2"/>
  <c r="D317" i="2" l="1"/>
  <c r="E316" i="2"/>
  <c r="F316" i="2"/>
  <c r="D318" i="2" l="1"/>
  <c r="F317" i="2"/>
  <c r="E317" i="2"/>
  <c r="E318" i="2" l="1"/>
  <c r="D319" i="2"/>
  <c r="F318" i="2"/>
  <c r="F319" i="2" l="1"/>
  <c r="D320" i="2"/>
  <c r="E319" i="2"/>
  <c r="D321" i="2" l="1"/>
  <c r="F320" i="2"/>
  <c r="E320" i="2"/>
  <c r="F321" i="2" l="1"/>
  <c r="E321" i="2"/>
  <c r="D322" i="2"/>
  <c r="AH10" i="2" l="1"/>
  <c r="E322" i="2"/>
  <c r="D323" i="2"/>
  <c r="F322" i="2"/>
  <c r="F323" i="2" l="1"/>
  <c r="E323" i="2"/>
  <c r="D324" i="2"/>
  <c r="D325" i="2" l="1"/>
  <c r="F324" i="2"/>
  <c r="E324" i="2"/>
  <c r="E325" i="2" l="1"/>
  <c r="D326" i="2"/>
  <c r="F325" i="2"/>
  <c r="E326" i="2" l="1"/>
  <c r="D327" i="2"/>
  <c r="F326" i="2"/>
  <c r="F327" i="2" l="1"/>
  <c r="D328" i="2"/>
  <c r="E327" i="2"/>
  <c r="D329" i="2" l="1"/>
  <c r="F328" i="2"/>
  <c r="E328" i="2"/>
  <c r="D330" i="2" l="1"/>
  <c r="F329" i="2"/>
  <c r="E329" i="2"/>
  <c r="E330" i="2" l="1"/>
  <c r="F330" i="2"/>
  <c r="D331" i="2"/>
  <c r="F331" i="2" l="1"/>
  <c r="D332" i="2"/>
  <c r="E331" i="2"/>
  <c r="D333" i="2" l="1"/>
  <c r="E332" i="2"/>
  <c r="F332" i="2"/>
  <c r="D334" i="2" l="1"/>
  <c r="F333" i="2"/>
  <c r="E333" i="2"/>
  <c r="AI10" i="2" l="1"/>
  <c r="E334" i="2"/>
  <c r="D335" i="2"/>
  <c r="F334" i="2"/>
  <c r="F335" i="2" l="1"/>
  <c r="D336" i="2"/>
  <c r="E335" i="2"/>
  <c r="D337" i="2" l="1"/>
  <c r="F336" i="2"/>
  <c r="E336" i="2"/>
  <c r="F337" i="2" l="1"/>
  <c r="E337" i="2"/>
  <c r="D338" i="2"/>
  <c r="E338" i="2" l="1"/>
  <c r="D339" i="2"/>
  <c r="F338" i="2"/>
  <c r="F339" i="2" l="1"/>
  <c r="E339" i="2"/>
  <c r="D340" i="2"/>
  <c r="D341" i="2" l="1"/>
  <c r="F340" i="2"/>
  <c r="E340" i="2"/>
  <c r="E341" i="2" l="1"/>
  <c r="D342" i="2"/>
  <c r="F341" i="2"/>
  <c r="E342" i="2" l="1"/>
  <c r="D343" i="2"/>
  <c r="F342" i="2"/>
  <c r="F343" i="2" l="1"/>
  <c r="D344" i="2"/>
  <c r="E343" i="2"/>
  <c r="D345" i="2" l="1"/>
  <c r="F344" i="2"/>
  <c r="E344" i="2"/>
  <c r="D346" i="2" l="1"/>
  <c r="F345" i="2"/>
  <c r="E345" i="2"/>
  <c r="AJ10" i="2" l="1"/>
  <c r="E346" i="2"/>
  <c r="F346" i="2"/>
  <c r="D347" i="2"/>
  <c r="F347" i="2" l="1"/>
  <c r="D348" i="2"/>
  <c r="E347" i="2"/>
  <c r="D349" i="2" l="1"/>
  <c r="E348" i="2"/>
  <c r="F348" i="2"/>
  <c r="D350" i="2" l="1"/>
  <c r="F349" i="2"/>
  <c r="E349" i="2"/>
  <c r="E350" i="2" l="1"/>
  <c r="D351" i="2"/>
  <c r="F350" i="2"/>
  <c r="F351" i="2" l="1"/>
  <c r="D352" i="2"/>
  <c r="E351" i="2"/>
  <c r="D353" i="2" l="1"/>
  <c r="F352" i="2"/>
  <c r="E352" i="2"/>
  <c r="F353" i="2" l="1"/>
  <c r="E353" i="2"/>
  <c r="D354" i="2"/>
  <c r="E354" i="2" l="1"/>
  <c r="D355" i="2"/>
  <c r="F354" i="2"/>
  <c r="F355" i="2" l="1"/>
  <c r="E355" i="2"/>
  <c r="D356" i="2"/>
  <c r="D357" i="2" l="1"/>
  <c r="F356" i="2"/>
  <c r="E356" i="2"/>
  <c r="E357" i="2" l="1"/>
  <c r="D358" i="2"/>
  <c r="F357" i="2"/>
  <c r="E358" i="2" l="1"/>
  <c r="D359" i="2"/>
  <c r="F358" i="2"/>
  <c r="AK10" i="2"/>
  <c r="F359" i="2" l="1"/>
  <c r="D360" i="2"/>
  <c r="E359" i="2"/>
  <c r="D361" i="2" l="1"/>
  <c r="F360" i="2"/>
  <c r="E360" i="2"/>
  <c r="D362" i="2" l="1"/>
  <c r="F361" i="2"/>
  <c r="E361" i="2"/>
  <c r="E362" i="2" l="1"/>
  <c r="F362" i="2"/>
  <c r="D363" i="2"/>
  <c r="F363" i="2" l="1"/>
  <c r="D364" i="2"/>
  <c r="E363" i="2"/>
  <c r="D365" i="2" l="1"/>
  <c r="E364" i="2"/>
  <c r="F364" i="2"/>
  <c r="D366" i="2" l="1"/>
  <c r="F365" i="2"/>
  <c r="E365" i="2"/>
  <c r="E366" i="2" l="1"/>
  <c r="D367" i="2"/>
  <c r="F366" i="2"/>
  <c r="F367" i="2" l="1"/>
  <c r="D368" i="2"/>
  <c r="E367" i="2"/>
  <c r="D369" i="2" l="1"/>
  <c r="F368" i="2"/>
  <c r="E368" i="2"/>
  <c r="F369" i="2" l="1"/>
  <c r="E369" i="2"/>
  <c r="AL10" i="2" l="1"/>
  <c r="J13" i="1" l="1"/>
  <c r="J21" i="1" l="1"/>
  <c r="J16" i="1"/>
  <c r="J53" i="3" s="1"/>
  <c r="J109" i="3" s="1"/>
  <c r="J117" i="3" s="1"/>
  <c r="J17" i="1"/>
  <c r="K13" i="1"/>
  <c r="L13" i="1"/>
  <c r="J5" i="14" l="1"/>
  <c r="J6" i="14" s="1"/>
  <c r="J64" i="3"/>
  <c r="J86" i="3" s="1"/>
  <c r="J24" i="1"/>
  <c r="J10" i="5"/>
  <c r="J15" i="10" s="1"/>
  <c r="J25" i="1"/>
  <c r="J5" i="13" s="1"/>
  <c r="J7" i="13" s="1"/>
  <c r="J10" i="14" s="1"/>
  <c r="L21" i="1"/>
  <c r="L16" i="1"/>
  <c r="L53" i="3" s="1"/>
  <c r="L17" i="1"/>
  <c r="K21" i="1"/>
  <c r="K17" i="1"/>
  <c r="K5" i="14" s="1"/>
  <c r="K16" i="1"/>
  <c r="M13" i="1"/>
  <c r="J34" i="14" l="1"/>
  <c r="L5" i="14"/>
  <c r="L6" i="14" s="1"/>
  <c r="K34" i="14"/>
  <c r="K40" i="14" s="1"/>
  <c r="K6" i="14"/>
  <c r="J40" i="14"/>
  <c r="J35" i="14"/>
  <c r="L34" i="14"/>
  <c r="L40" i="14" s="1"/>
  <c r="J7" i="8"/>
  <c r="J20" i="10" s="1"/>
  <c r="J7" i="6"/>
  <c r="J16" i="10" s="1"/>
  <c r="I105" i="5"/>
  <c r="I107" i="5" s="1"/>
  <c r="J105" i="5"/>
  <c r="J31" i="5" s="1"/>
  <c r="L10" i="5"/>
  <c r="L15" i="10" s="1"/>
  <c r="L109" i="3"/>
  <c r="J110" i="3"/>
  <c r="K64" i="3"/>
  <c r="L64" i="3"/>
  <c r="J26" i="1"/>
  <c r="K24" i="1"/>
  <c r="K53" i="3"/>
  <c r="K25" i="1"/>
  <c r="K5" i="13" s="1"/>
  <c r="K7" i="13" s="1"/>
  <c r="K10" i="14" s="1"/>
  <c r="M21" i="1"/>
  <c r="M17" i="1"/>
  <c r="M16" i="1"/>
  <c r="M53" i="3" s="1"/>
  <c r="N13" i="1"/>
  <c r="M5" i="14" l="1"/>
  <c r="M34" i="14" s="1"/>
  <c r="M40" i="14" s="1"/>
  <c r="M6" i="14"/>
  <c r="L24" i="1"/>
  <c r="J17" i="10"/>
  <c r="J15" i="6"/>
  <c r="K86" i="3"/>
  <c r="K7" i="8" s="1"/>
  <c r="K20" i="10" s="1"/>
  <c r="K7" i="6"/>
  <c r="K16" i="10" s="1"/>
  <c r="L86" i="3"/>
  <c r="L7" i="8" s="1"/>
  <c r="L20" i="10" s="1"/>
  <c r="L7" i="6"/>
  <c r="L16" i="10" s="1"/>
  <c r="L17" i="10" s="1"/>
  <c r="L105" i="5"/>
  <c r="L31" i="5" s="1"/>
  <c r="J118" i="3"/>
  <c r="J126" i="3"/>
  <c r="M10" i="5"/>
  <c r="M15" i="10" s="1"/>
  <c r="M109" i="3"/>
  <c r="J113" i="3"/>
  <c r="L110" i="3"/>
  <c r="L126" i="3" s="1"/>
  <c r="K10" i="5"/>
  <c r="K15" i="10" s="1"/>
  <c r="K109" i="3"/>
  <c r="K110" i="3"/>
  <c r="M64" i="3"/>
  <c r="K26" i="1"/>
  <c r="L25" i="1"/>
  <c r="N21" i="1"/>
  <c r="N16" i="1"/>
  <c r="N53" i="3" s="1"/>
  <c r="N17" i="1"/>
  <c r="M24" i="1"/>
  <c r="O13" i="1"/>
  <c r="N5" i="14" l="1"/>
  <c r="N34" i="14" s="1"/>
  <c r="N40" i="14" s="1"/>
  <c r="N6" i="14"/>
  <c r="M25" i="1"/>
  <c r="M5" i="13" s="1"/>
  <c r="M7" i="13" s="1"/>
  <c r="M10" i="14" s="1"/>
  <c r="L5" i="13"/>
  <c r="L7" i="13" s="1"/>
  <c r="L10" i="14" s="1"/>
  <c r="K17" i="10"/>
  <c r="M86" i="3"/>
  <c r="M7" i="8" s="1"/>
  <c r="M20" i="10" s="1"/>
  <c r="M7" i="6"/>
  <c r="M16" i="10" s="1"/>
  <c r="M17" i="10" s="1"/>
  <c r="J107" i="5"/>
  <c r="J114" i="5" s="1"/>
  <c r="K105" i="5"/>
  <c r="L107" i="5"/>
  <c r="L114" i="5" s="1"/>
  <c r="M105" i="5"/>
  <c r="M31" i="5" s="1"/>
  <c r="K126" i="3"/>
  <c r="K117" i="3"/>
  <c r="L117" i="3" s="1"/>
  <c r="M117" i="3" s="1"/>
  <c r="M110" i="3"/>
  <c r="N10" i="5"/>
  <c r="N15" i="10" s="1"/>
  <c r="N109" i="3"/>
  <c r="J121" i="3"/>
  <c r="K113" i="3"/>
  <c r="L113" i="3"/>
  <c r="K118" i="3"/>
  <c r="L118" i="3" s="1"/>
  <c r="N64" i="3"/>
  <c r="L26" i="1"/>
  <c r="N25" i="1"/>
  <c r="N5" i="13" s="1"/>
  <c r="N7" i="13" s="1"/>
  <c r="N10" i="14" s="1"/>
  <c r="O21" i="1"/>
  <c r="O17" i="1"/>
  <c r="O5" i="14" s="1"/>
  <c r="O16" i="1"/>
  <c r="O53" i="3" s="1"/>
  <c r="O18" i="1"/>
  <c r="N24" i="1"/>
  <c r="P13" i="1"/>
  <c r="M26" i="1" l="1"/>
  <c r="O34" i="14"/>
  <c r="O40" i="14" s="1"/>
  <c r="O6" i="14"/>
  <c r="N86" i="3"/>
  <c r="N7" i="8" s="1"/>
  <c r="N20" i="10" s="1"/>
  <c r="N7" i="6"/>
  <c r="N16" i="10" s="1"/>
  <c r="N17" i="10" s="1"/>
  <c r="K107" i="5"/>
  <c r="K114" i="5" s="1"/>
  <c r="K31" i="5"/>
  <c r="M107" i="5"/>
  <c r="M114" i="5" s="1"/>
  <c r="N105" i="5"/>
  <c r="N31" i="5" s="1"/>
  <c r="O10" i="5"/>
  <c r="O15" i="10" s="1"/>
  <c r="O109" i="3"/>
  <c r="N110" i="3"/>
  <c r="N126" i="3" s="1"/>
  <c r="M118" i="3"/>
  <c r="K121" i="3"/>
  <c r="N117" i="3"/>
  <c r="M126" i="3"/>
  <c r="M113" i="3"/>
  <c r="O64" i="3"/>
  <c r="O25" i="1"/>
  <c r="O5" i="13" s="1"/>
  <c r="O7" i="13" s="1"/>
  <c r="O10" i="14" s="1"/>
  <c r="P21" i="1"/>
  <c r="P18" i="1"/>
  <c r="P17" i="1"/>
  <c r="P16" i="1"/>
  <c r="P53" i="3" s="1"/>
  <c r="N26" i="1"/>
  <c r="O24" i="1"/>
  <c r="Q13" i="1"/>
  <c r="P5" i="14" l="1"/>
  <c r="P34" i="14" s="1"/>
  <c r="P40" i="14" s="1"/>
  <c r="P6" i="14"/>
  <c r="O86" i="3"/>
  <c r="O7" i="8" s="1"/>
  <c r="O20" i="10" s="1"/>
  <c r="O7" i="6"/>
  <c r="O16" i="10" s="1"/>
  <c r="O17" i="10" s="1"/>
  <c r="N107" i="5"/>
  <c r="N114" i="5" s="1"/>
  <c r="O117" i="3"/>
  <c r="L121" i="3"/>
  <c r="M121" i="3" s="1"/>
  <c r="O110" i="3"/>
  <c r="O126" i="3" s="1"/>
  <c r="N113" i="3"/>
  <c r="P10" i="5"/>
  <c r="P109" i="3"/>
  <c r="N118" i="3"/>
  <c r="P64" i="3"/>
  <c r="P25" i="1"/>
  <c r="P5" i="13" s="1"/>
  <c r="P7" i="13" s="1"/>
  <c r="P10" i="14" s="1"/>
  <c r="Q21" i="1"/>
  <c r="Q17" i="1"/>
  <c r="Q16" i="1"/>
  <c r="Q53" i="3" s="1"/>
  <c r="Q18" i="1"/>
  <c r="O26" i="1"/>
  <c r="P24" i="1"/>
  <c r="R13" i="1"/>
  <c r="Q5" i="14" l="1"/>
  <c r="Q34" i="14" s="1"/>
  <c r="Q40" i="14" s="1"/>
  <c r="Q6" i="14"/>
  <c r="O105" i="5"/>
  <c r="O31" i="5" s="1"/>
  <c r="P15" i="10"/>
  <c r="P86" i="3"/>
  <c r="P7" i="8" s="1"/>
  <c r="P20" i="10" s="1"/>
  <c r="P7" i="6"/>
  <c r="P16" i="10" s="1"/>
  <c r="P17" i="10" s="1"/>
  <c r="O107" i="5"/>
  <c r="O114" i="5" s="1"/>
  <c r="Q64" i="3"/>
  <c r="N121" i="3"/>
  <c r="O113" i="3"/>
  <c r="P110" i="3"/>
  <c r="P126" i="3" s="1"/>
  <c r="O118" i="3"/>
  <c r="Q10" i="5"/>
  <c r="Q109" i="3"/>
  <c r="P117" i="3"/>
  <c r="Q25" i="1"/>
  <c r="Q5" i="13" s="1"/>
  <c r="Q7" i="13" s="1"/>
  <c r="Q10" i="14" s="1"/>
  <c r="P26" i="1"/>
  <c r="Q24" i="1"/>
  <c r="R21" i="1"/>
  <c r="R17" i="1"/>
  <c r="R16" i="1"/>
  <c r="R53" i="3" s="1"/>
  <c r="R18" i="1"/>
  <c r="S13" i="1"/>
  <c r="R5" i="14" l="1"/>
  <c r="R34" i="14" s="1"/>
  <c r="R40" i="14" s="1"/>
  <c r="P105" i="5"/>
  <c r="P31" i="5" s="1"/>
  <c r="Q15" i="10"/>
  <c r="Q86" i="3"/>
  <c r="Q7" i="8" s="1"/>
  <c r="Q20" i="10" s="1"/>
  <c r="Q7" i="6"/>
  <c r="Q16" i="10" s="1"/>
  <c r="Q17" i="10" s="1"/>
  <c r="Q110" i="3"/>
  <c r="Q126" i="3" s="1"/>
  <c r="R64" i="3"/>
  <c r="O121" i="3"/>
  <c r="Q117" i="3"/>
  <c r="P113" i="3"/>
  <c r="R10" i="5"/>
  <c r="R109" i="3"/>
  <c r="P118" i="3"/>
  <c r="R25" i="1"/>
  <c r="R5" i="13" s="1"/>
  <c r="R7" i="13" s="1"/>
  <c r="R10" i="14" s="1"/>
  <c r="Q26" i="1"/>
  <c r="R24" i="1"/>
  <c r="S21" i="1"/>
  <c r="S17" i="1"/>
  <c r="S5" i="14" s="1"/>
  <c r="S16" i="1"/>
  <c r="S53" i="3" s="1"/>
  <c r="S18" i="1"/>
  <c r="T13" i="1"/>
  <c r="R6" i="14" l="1"/>
  <c r="S34" i="14"/>
  <c r="S40" i="14" s="1"/>
  <c r="S6" i="14"/>
  <c r="P107" i="5"/>
  <c r="P114" i="5" s="1"/>
  <c r="Q105" i="5"/>
  <c r="Q107" i="5" s="1"/>
  <c r="Q114" i="5" s="1"/>
  <c r="R15" i="10"/>
  <c r="Q113" i="3"/>
  <c r="R86" i="3"/>
  <c r="R7" i="8" s="1"/>
  <c r="R20" i="10" s="1"/>
  <c r="R7" i="6"/>
  <c r="R16" i="10" s="1"/>
  <c r="R110" i="3"/>
  <c r="R126" i="3" s="1"/>
  <c r="Q118" i="3"/>
  <c r="S64" i="3"/>
  <c r="P121" i="3"/>
  <c r="S10" i="5"/>
  <c r="S109" i="3"/>
  <c r="R117" i="3"/>
  <c r="S25" i="1"/>
  <c r="S5" i="13" s="1"/>
  <c r="S7" i="13" s="1"/>
  <c r="S10" i="14" s="1"/>
  <c r="T21" i="1"/>
  <c r="T18" i="1"/>
  <c r="T16" i="1"/>
  <c r="T53" i="3" s="1"/>
  <c r="T17" i="1"/>
  <c r="R26" i="1"/>
  <c r="S24" i="1"/>
  <c r="U13" i="1"/>
  <c r="T5" i="14" l="1"/>
  <c r="T34" i="14" s="1"/>
  <c r="T40" i="14" s="1"/>
  <c r="T6" i="14"/>
  <c r="R17" i="10"/>
  <c r="Q121" i="3"/>
  <c r="R105" i="5"/>
  <c r="R31" i="5" s="1"/>
  <c r="S15" i="10"/>
  <c r="Q31" i="5"/>
  <c r="R113" i="3"/>
  <c r="S86" i="3"/>
  <c r="S7" i="8" s="1"/>
  <c r="S20" i="10" s="1"/>
  <c r="S7" i="6"/>
  <c r="S16" i="10" s="1"/>
  <c r="R118" i="3"/>
  <c r="S110" i="3"/>
  <c r="S126" i="3" s="1"/>
  <c r="S117" i="3"/>
  <c r="T10" i="5"/>
  <c r="T109" i="3"/>
  <c r="T64" i="3"/>
  <c r="T25" i="1"/>
  <c r="T5" i="13" s="1"/>
  <c r="T7" i="13" s="1"/>
  <c r="T10" i="14" s="1"/>
  <c r="S26" i="1"/>
  <c r="T24" i="1"/>
  <c r="U21" i="1"/>
  <c r="U17" i="1"/>
  <c r="U16" i="1"/>
  <c r="U53" i="3" s="1"/>
  <c r="U18" i="1"/>
  <c r="V13" i="1"/>
  <c r="U5" i="14" l="1"/>
  <c r="U34" i="14" s="1"/>
  <c r="U40" i="14" s="1"/>
  <c r="U6" i="14"/>
  <c r="R121" i="3"/>
  <c r="S17" i="10"/>
  <c r="R107" i="5"/>
  <c r="R114" i="5" s="1"/>
  <c r="S105" i="5"/>
  <c r="S107" i="5" s="1"/>
  <c r="S114" i="5" s="1"/>
  <c r="T15" i="10"/>
  <c r="S113" i="3"/>
  <c r="T86" i="3"/>
  <c r="T7" i="8" s="1"/>
  <c r="T20" i="10" s="1"/>
  <c r="T7" i="6"/>
  <c r="T16" i="10" s="1"/>
  <c r="S118" i="3"/>
  <c r="U64" i="3"/>
  <c r="U110" i="3" s="1"/>
  <c r="T110" i="3"/>
  <c r="U10" i="5"/>
  <c r="U109" i="3"/>
  <c r="T117" i="3"/>
  <c r="U25" i="1"/>
  <c r="U5" i="13" s="1"/>
  <c r="U7" i="13" s="1"/>
  <c r="U10" i="14" s="1"/>
  <c r="V21" i="1"/>
  <c r="V17" i="1"/>
  <c r="V5" i="14" s="1"/>
  <c r="V16" i="1"/>
  <c r="V53" i="3" s="1"/>
  <c r="V18" i="1"/>
  <c r="T26" i="1"/>
  <c r="U24" i="1"/>
  <c r="W13" i="1"/>
  <c r="V34" i="14" l="1"/>
  <c r="V40" i="14" s="1"/>
  <c r="V6" i="14"/>
  <c r="S121" i="3"/>
  <c r="S31" i="5"/>
  <c r="T105" i="5"/>
  <c r="T107" i="5" s="1"/>
  <c r="T114" i="5" s="1"/>
  <c r="U15" i="10"/>
  <c r="T17" i="10"/>
  <c r="T118" i="3"/>
  <c r="U118" i="3" s="1"/>
  <c r="U86" i="3"/>
  <c r="U7" i="8" s="1"/>
  <c r="U20" i="10" s="1"/>
  <c r="U7" i="6"/>
  <c r="U16" i="10" s="1"/>
  <c r="U117" i="3"/>
  <c r="U126" i="3"/>
  <c r="V10" i="5"/>
  <c r="V109" i="3"/>
  <c r="T113" i="3"/>
  <c r="T121" i="3" s="1"/>
  <c r="T126" i="3"/>
  <c r="V64" i="3"/>
  <c r="V25" i="1"/>
  <c r="V5" i="13" s="1"/>
  <c r="V7" i="13" s="1"/>
  <c r="V10" i="14" s="1"/>
  <c r="W21" i="1"/>
  <c r="W17" i="1"/>
  <c r="W5" i="14" s="1"/>
  <c r="W16" i="1"/>
  <c r="W53" i="3" s="1"/>
  <c r="W18" i="1"/>
  <c r="U26" i="1"/>
  <c r="V24" i="1"/>
  <c r="X13" i="1"/>
  <c r="W34" i="14" l="1"/>
  <c r="W40" i="14" s="1"/>
  <c r="W6" i="14"/>
  <c r="U17" i="10"/>
  <c r="T31" i="5"/>
  <c r="U105" i="5"/>
  <c r="U31" i="5" s="1"/>
  <c r="V15" i="10"/>
  <c r="V117" i="3"/>
  <c r="U113" i="3"/>
  <c r="U121" i="3" s="1"/>
  <c r="V86" i="3"/>
  <c r="V7" i="8" s="1"/>
  <c r="V20" i="10" s="1"/>
  <c r="V7" i="6"/>
  <c r="V16" i="10" s="1"/>
  <c r="W64" i="3"/>
  <c r="W10" i="5"/>
  <c r="W109" i="3"/>
  <c r="V110" i="3"/>
  <c r="V118" i="3" s="1"/>
  <c r="W25" i="1"/>
  <c r="W5" i="13" s="1"/>
  <c r="W7" i="13" s="1"/>
  <c r="W10" i="14" s="1"/>
  <c r="X21" i="1"/>
  <c r="X18" i="1"/>
  <c r="X17" i="1"/>
  <c r="X16" i="1"/>
  <c r="X53" i="3" s="1"/>
  <c r="V26" i="1"/>
  <c r="W24" i="1"/>
  <c r="Y13" i="1"/>
  <c r="X5" i="14" l="1"/>
  <c r="X34" i="14" s="1"/>
  <c r="X40" i="14" s="1"/>
  <c r="V17" i="10"/>
  <c r="U107" i="5"/>
  <c r="U114" i="5" s="1"/>
  <c r="V105" i="5"/>
  <c r="V31" i="5" s="1"/>
  <c r="W15" i="10"/>
  <c r="W86" i="3"/>
  <c r="W7" i="8" s="1"/>
  <c r="W20" i="10" s="1"/>
  <c r="W7" i="6"/>
  <c r="W16" i="10" s="1"/>
  <c r="W110" i="3"/>
  <c r="W126" i="3" s="1"/>
  <c r="V126" i="3"/>
  <c r="W117" i="3"/>
  <c r="X10" i="5"/>
  <c r="X109" i="3"/>
  <c r="V113" i="3"/>
  <c r="V121" i="3" s="1"/>
  <c r="X64" i="3"/>
  <c r="X25" i="1"/>
  <c r="X5" i="13" s="1"/>
  <c r="X7" i="13" s="1"/>
  <c r="X10" i="14" s="1"/>
  <c r="Y21" i="1"/>
  <c r="Y17" i="1"/>
  <c r="Y16" i="1"/>
  <c r="Y53" i="3" s="1"/>
  <c r="Y18" i="1"/>
  <c r="W26" i="1"/>
  <c r="X24" i="1"/>
  <c r="Z13" i="1"/>
  <c r="X6" i="14" l="1"/>
  <c r="Y5" i="14"/>
  <c r="Y34" i="14"/>
  <c r="Y40" i="14" s="1"/>
  <c r="Y6" i="14"/>
  <c r="V107" i="5"/>
  <c r="V114" i="5" s="1"/>
  <c r="W17" i="10"/>
  <c r="W105" i="5"/>
  <c r="W107" i="5" s="1"/>
  <c r="W114" i="5" s="1"/>
  <c r="X15" i="10"/>
  <c r="W113" i="3"/>
  <c r="W121" i="3" s="1"/>
  <c r="W118" i="3"/>
  <c r="X86" i="3"/>
  <c r="X7" i="8" s="1"/>
  <c r="X20" i="10" s="1"/>
  <c r="X7" i="6"/>
  <c r="X16" i="10" s="1"/>
  <c r="X17" i="10" s="1"/>
  <c r="X117" i="3"/>
  <c r="Y10" i="5"/>
  <c r="Y109" i="3"/>
  <c r="X110" i="3"/>
  <c r="X126" i="3" s="1"/>
  <c r="Y64" i="3"/>
  <c r="Y25" i="1"/>
  <c r="Y5" i="13" s="1"/>
  <c r="Y7" i="13" s="1"/>
  <c r="Y10" i="14" s="1"/>
  <c r="X26" i="1"/>
  <c r="Y24" i="1"/>
  <c r="Z21" i="1"/>
  <c r="Z17" i="1"/>
  <c r="Z16" i="1"/>
  <c r="Z53" i="3" s="1"/>
  <c r="Z18" i="1"/>
  <c r="AA13" i="1"/>
  <c r="Z5" i="14" l="1"/>
  <c r="Z34" i="14" s="1"/>
  <c r="Z40" i="14" s="1"/>
  <c r="Z6" i="14"/>
  <c r="W31" i="5"/>
  <c r="X105" i="5"/>
  <c r="X31" i="5" s="1"/>
  <c r="Y15" i="10"/>
  <c r="Y86" i="3"/>
  <c r="Y7" i="8" s="1"/>
  <c r="Y20" i="10" s="1"/>
  <c r="Y7" i="6"/>
  <c r="Y16" i="10" s="1"/>
  <c r="Y117" i="3"/>
  <c r="Z64" i="3"/>
  <c r="X118" i="3"/>
  <c r="Z10" i="5"/>
  <c r="Z109" i="3"/>
  <c r="Y110" i="3"/>
  <c r="Y126" i="3" s="1"/>
  <c r="X113" i="3"/>
  <c r="X121" i="3" s="1"/>
  <c r="Z25" i="1"/>
  <c r="Z5" i="13" s="1"/>
  <c r="Z7" i="13" s="1"/>
  <c r="Z10" i="14" s="1"/>
  <c r="Y26" i="1"/>
  <c r="Z24" i="1"/>
  <c r="AA21" i="1"/>
  <c r="AA17" i="1"/>
  <c r="AA16" i="1"/>
  <c r="AA53" i="3" s="1"/>
  <c r="AA18" i="1"/>
  <c r="AB13" i="1"/>
  <c r="AA5" i="14" l="1"/>
  <c r="AA34" i="14" s="1"/>
  <c r="AA40" i="14" s="1"/>
  <c r="AA6" i="14"/>
  <c r="X107" i="5"/>
  <c r="X114" i="5" s="1"/>
  <c r="Y17" i="10"/>
  <c r="Y105" i="5"/>
  <c r="Y107" i="5" s="1"/>
  <c r="Y114" i="5" s="1"/>
  <c r="Z15" i="10"/>
  <c r="Z86" i="3"/>
  <c r="Z7" i="6"/>
  <c r="Z16" i="10" s="1"/>
  <c r="Z110" i="3"/>
  <c r="Z126" i="3" s="1"/>
  <c r="AA64" i="3"/>
  <c r="Y118" i="3"/>
  <c r="Y113" i="3"/>
  <c r="Y121" i="3" s="1"/>
  <c r="AA10" i="5"/>
  <c r="AA109" i="3"/>
  <c r="Z117" i="3"/>
  <c r="AA25" i="1"/>
  <c r="AA5" i="13" s="1"/>
  <c r="AA7" i="13" s="1"/>
  <c r="AA10" i="14" s="1"/>
  <c r="AB21" i="1"/>
  <c r="AB18" i="1"/>
  <c r="AB17" i="1"/>
  <c r="AB5" i="14" s="1"/>
  <c r="AB16" i="1"/>
  <c r="AB53" i="3" s="1"/>
  <c r="Z26" i="1"/>
  <c r="AA24" i="1"/>
  <c r="AC13" i="1"/>
  <c r="AB34" i="14" l="1"/>
  <c r="AB40" i="14" s="1"/>
  <c r="AB6" i="14"/>
  <c r="Y31" i="5"/>
  <c r="Z17" i="10"/>
  <c r="Z105" i="5"/>
  <c r="Z107" i="5" s="1"/>
  <c r="Z114" i="5" s="1"/>
  <c r="AA15" i="10"/>
  <c r="Z113" i="3"/>
  <c r="Z121" i="3" s="1"/>
  <c r="Z7" i="8"/>
  <c r="Z20" i="10" s="1"/>
  <c r="Z118" i="3"/>
  <c r="AA86" i="3"/>
  <c r="AA7" i="6"/>
  <c r="AA16" i="10" s="1"/>
  <c r="AA110" i="3"/>
  <c r="AA126" i="3" s="1"/>
  <c r="AB10" i="5"/>
  <c r="AB109" i="3"/>
  <c r="AA117" i="3"/>
  <c r="AB64" i="3"/>
  <c r="AB25" i="1"/>
  <c r="AB5" i="13" s="1"/>
  <c r="AB7" i="13" s="1"/>
  <c r="AB10" i="14" s="1"/>
  <c r="AC21" i="1"/>
  <c r="AC17" i="1"/>
  <c r="AC16" i="1"/>
  <c r="AC53" i="3" s="1"/>
  <c r="AC18" i="1"/>
  <c r="AA26" i="1"/>
  <c r="AB24" i="1"/>
  <c r="AC5" i="14" l="1"/>
  <c r="AC34" i="14" s="1"/>
  <c r="AC40" i="14" s="1"/>
  <c r="G40" i="14" s="1"/>
  <c r="I42" i="14" s="1"/>
  <c r="AC6" i="14"/>
  <c r="G5" i="14"/>
  <c r="AA17" i="10"/>
  <c r="Z31" i="5"/>
  <c r="AA105" i="5"/>
  <c r="AA107" i="5" s="1"/>
  <c r="AA114" i="5" s="1"/>
  <c r="AB15" i="10"/>
  <c r="AA113" i="3"/>
  <c r="AA121" i="3" s="1"/>
  <c r="AA7" i="8"/>
  <c r="AA20" i="10" s="1"/>
  <c r="AA118" i="3"/>
  <c r="AB86" i="3"/>
  <c r="AB7" i="8" s="1"/>
  <c r="AB7" i="6"/>
  <c r="AB16" i="10" s="1"/>
  <c r="AB117" i="3"/>
  <c r="AB110" i="3"/>
  <c r="AC10" i="5"/>
  <c r="AC15" i="10" s="1"/>
  <c r="H15" i="10" s="1"/>
  <c r="AC109" i="3"/>
  <c r="AC64" i="3"/>
  <c r="AC25" i="1"/>
  <c r="AC5" i="13" s="1"/>
  <c r="AC7" i="13" s="1"/>
  <c r="AC10" i="14" s="1"/>
  <c r="G10" i="14" s="1"/>
  <c r="AB26" i="1"/>
  <c r="AC24" i="1"/>
  <c r="AA31" i="5" l="1"/>
  <c r="AB17" i="10"/>
  <c r="I7" i="8"/>
  <c r="AB20" i="10"/>
  <c r="AB118" i="3"/>
  <c r="I7" i="6"/>
  <c r="I21" i="6" s="1"/>
  <c r="AC86" i="3"/>
  <c r="AC7" i="8" s="1"/>
  <c r="AC7" i="6"/>
  <c r="AB126" i="3"/>
  <c r="AB105" i="5"/>
  <c r="AB113" i="3"/>
  <c r="AB121" i="3" s="1"/>
  <c r="AC110" i="3"/>
  <c r="H110" i="3" s="1"/>
  <c r="H109" i="3"/>
  <c r="C10" i="5"/>
  <c r="AC117" i="3"/>
  <c r="AD117" i="3" s="1"/>
  <c r="AE117" i="3" s="1"/>
  <c r="AF117" i="3" s="1"/>
  <c r="AG117" i="3" s="1"/>
  <c r="AH117" i="3" s="1"/>
  <c r="AI117" i="3" s="1"/>
  <c r="AJ117" i="3" s="1"/>
  <c r="AK117" i="3" s="1"/>
  <c r="AL117" i="3" s="1"/>
  <c r="AM117" i="3" s="1"/>
  <c r="AN117" i="3" s="1"/>
  <c r="AO117" i="3" s="1"/>
  <c r="AP117" i="3" s="1"/>
  <c r="AQ117" i="3" s="1"/>
  <c r="AR117" i="3" s="1"/>
  <c r="AS117" i="3" s="1"/>
  <c r="AT117" i="3" s="1"/>
  <c r="AU117" i="3" s="1"/>
  <c r="AV117" i="3" s="1"/>
  <c r="AW117" i="3" s="1"/>
  <c r="H117" i="3" s="1"/>
  <c r="AC26" i="1"/>
  <c r="I21" i="8" l="1"/>
  <c r="I9" i="13" s="1"/>
  <c r="C7" i="8"/>
  <c r="J16" i="8" s="1"/>
  <c r="AC20" i="10"/>
  <c r="H20" i="10" s="1"/>
  <c r="C7" i="6"/>
  <c r="E7" i="6" s="1"/>
  <c r="AC16" i="10"/>
  <c r="H16" i="10" s="1"/>
  <c r="AB107" i="5"/>
  <c r="AB114" i="5" s="1"/>
  <c r="AB31" i="5"/>
  <c r="AC118" i="3"/>
  <c r="AD118" i="3" s="1"/>
  <c r="AE118" i="3" s="1"/>
  <c r="AF118" i="3" s="1"/>
  <c r="AG118" i="3" s="1"/>
  <c r="AH118" i="3" s="1"/>
  <c r="AI118" i="3" s="1"/>
  <c r="AJ118" i="3" s="1"/>
  <c r="AK118" i="3" s="1"/>
  <c r="AL118" i="3" s="1"/>
  <c r="AM118" i="3" s="1"/>
  <c r="AN118" i="3" s="1"/>
  <c r="AO118" i="3" s="1"/>
  <c r="AP118" i="3" s="1"/>
  <c r="AQ118" i="3" s="1"/>
  <c r="AR118" i="3" s="1"/>
  <c r="AS118" i="3" s="1"/>
  <c r="AT118" i="3" s="1"/>
  <c r="AU118" i="3" s="1"/>
  <c r="AV118" i="3" s="1"/>
  <c r="AW118" i="3" s="1"/>
  <c r="H118" i="3" s="1"/>
  <c r="AC126" i="3"/>
  <c r="H126" i="3" s="1"/>
  <c r="G14" i="3" s="1"/>
  <c r="AC113" i="3"/>
  <c r="H113" i="3" s="1"/>
  <c r="F8" i="1"/>
  <c r="O8" i="1" s="1"/>
  <c r="S8" i="1" s="1"/>
  <c r="F7" i="1"/>
  <c r="O7" i="1" s="1"/>
  <c r="G9" i="1"/>
  <c r="F9" i="1" s="1"/>
  <c r="I31" i="11" l="1"/>
  <c r="I11" i="13"/>
  <c r="E7" i="8"/>
  <c r="J16" i="6"/>
  <c r="J17" i="6" s="1"/>
  <c r="AC17" i="10"/>
  <c r="H17" i="10" s="1"/>
  <c r="J17" i="8"/>
  <c r="J47" i="10" s="1"/>
  <c r="J21" i="8"/>
  <c r="J8" i="14" s="1"/>
  <c r="AC121" i="3"/>
  <c r="AD121" i="3" s="1"/>
  <c r="O9" i="1"/>
  <c r="S9" i="1" s="1"/>
  <c r="S7" i="1"/>
  <c r="I23" i="12" l="1"/>
  <c r="I25" i="12" s="1"/>
  <c r="I33" i="11"/>
  <c r="J9" i="13"/>
  <c r="K14" i="6"/>
  <c r="K15" i="6" s="1"/>
  <c r="K16" i="6" s="1"/>
  <c r="K17" i="6" s="1"/>
  <c r="K43" i="10" s="1"/>
  <c r="J43" i="10"/>
  <c r="J33" i="10"/>
  <c r="J31" i="11"/>
  <c r="J23" i="12" s="1"/>
  <c r="J25" i="12" s="1"/>
  <c r="J21" i="6"/>
  <c r="J29" i="10" s="1"/>
  <c r="K14" i="8"/>
  <c r="K15" i="8" s="1"/>
  <c r="AE121" i="3"/>
  <c r="O6" i="1"/>
  <c r="S6" i="1"/>
  <c r="J11" i="13" l="1"/>
  <c r="J31" i="14"/>
  <c r="J30" i="10"/>
  <c r="K16" i="8"/>
  <c r="K21" i="6"/>
  <c r="K29" i="10" s="1"/>
  <c r="AF121" i="3"/>
  <c r="X9" i="1"/>
  <c r="D40" i="3" s="1"/>
  <c r="E96" i="3" s="1"/>
  <c r="G114" i="3" s="1"/>
  <c r="F18" i="1"/>
  <c r="J18" i="1" s="1"/>
  <c r="J36" i="14" l="1"/>
  <c r="J37" i="14" s="1"/>
  <c r="K33" i="14" s="1"/>
  <c r="K35" i="14" s="1"/>
  <c r="K30" i="10"/>
  <c r="K17" i="8"/>
  <c r="K47" i="10" s="1"/>
  <c r="K21" i="8"/>
  <c r="L14" i="6"/>
  <c r="D28" i="3"/>
  <c r="E74" i="3" s="1"/>
  <c r="AP114" i="3"/>
  <c r="AT114" i="3"/>
  <c r="AF114" i="3"/>
  <c r="AW114" i="3"/>
  <c r="AR114" i="3"/>
  <c r="AV114" i="3"/>
  <c r="AK114" i="3"/>
  <c r="AD114" i="3"/>
  <c r="AG114" i="3"/>
  <c r="AH114" i="3"/>
  <c r="AM114" i="3"/>
  <c r="AQ114" i="3"/>
  <c r="AN114" i="3"/>
  <c r="AJ114" i="3"/>
  <c r="AU114" i="3"/>
  <c r="AI114" i="3"/>
  <c r="AE114" i="3"/>
  <c r="AS114" i="3"/>
  <c r="AO114" i="3"/>
  <c r="AL114" i="3"/>
  <c r="AG121" i="3"/>
  <c r="K18" i="1"/>
  <c r="L18" i="1"/>
  <c r="N18" i="1"/>
  <c r="M18" i="1"/>
  <c r="J27" i="1"/>
  <c r="K8" i="14" l="1"/>
  <c r="K9" i="13"/>
  <c r="K33" i="10"/>
  <c r="K31" i="11"/>
  <c r="K23" i="12" s="1"/>
  <c r="K25" i="12" s="1"/>
  <c r="L14" i="8"/>
  <c r="L15" i="8" s="1"/>
  <c r="L15" i="6"/>
  <c r="L16" i="6" s="1"/>
  <c r="L17" i="6" s="1"/>
  <c r="L43" i="10" s="1"/>
  <c r="G112" i="3"/>
  <c r="X75" i="3"/>
  <c r="X10" i="7" s="1"/>
  <c r="V75" i="3"/>
  <c r="V10" i="7" s="1"/>
  <c r="M75" i="3"/>
  <c r="M10" i="7" s="1"/>
  <c r="AC75" i="3"/>
  <c r="AC10" i="7" s="1"/>
  <c r="AA75" i="3"/>
  <c r="AA10" i="7" s="1"/>
  <c r="R75" i="3"/>
  <c r="R10" i="7" s="1"/>
  <c r="Y75" i="3"/>
  <c r="Y10" i="7" s="1"/>
  <c r="L75" i="3"/>
  <c r="L10" i="7" s="1"/>
  <c r="AB75" i="3"/>
  <c r="AB10" i="7" s="1"/>
  <c r="K75" i="3"/>
  <c r="K10" i="7" s="1"/>
  <c r="Q75" i="3"/>
  <c r="Q10" i="7" s="1"/>
  <c r="N75" i="3"/>
  <c r="N10" i="7" s="1"/>
  <c r="P75" i="3"/>
  <c r="P10" i="7" s="1"/>
  <c r="J75" i="3"/>
  <c r="J10" i="7" s="1"/>
  <c r="J19" i="10" s="1"/>
  <c r="O75" i="3"/>
  <c r="O10" i="7" s="1"/>
  <c r="O19" i="10" s="1"/>
  <c r="U75" i="3"/>
  <c r="U10" i="7" s="1"/>
  <c r="Z75" i="3"/>
  <c r="Z10" i="7" s="1"/>
  <c r="T75" i="3"/>
  <c r="T10" i="7" s="1"/>
  <c r="W75" i="3"/>
  <c r="W10" i="7" s="1"/>
  <c r="S75" i="3"/>
  <c r="S10" i="7" s="1"/>
  <c r="AH121" i="3"/>
  <c r="K27" i="1"/>
  <c r="J28" i="1"/>
  <c r="K11" i="13" l="1"/>
  <c r="K31" i="14"/>
  <c r="S105" i="7"/>
  <c r="S31" i="7" s="1"/>
  <c r="T19" i="10"/>
  <c r="Y105" i="7"/>
  <c r="Y31" i="7" s="1"/>
  <c r="Z19" i="10"/>
  <c r="O105" i="7"/>
  <c r="O31" i="7" s="1"/>
  <c r="P19" i="10"/>
  <c r="AA105" i="7"/>
  <c r="AA31" i="7" s="1"/>
  <c r="AB19" i="10"/>
  <c r="Z105" i="7"/>
  <c r="Z31" i="7" s="1"/>
  <c r="AA19" i="10"/>
  <c r="W105" i="7"/>
  <c r="W31" i="7" s="1"/>
  <c r="X19" i="10"/>
  <c r="R105" i="7"/>
  <c r="R31" i="7" s="1"/>
  <c r="S19" i="10"/>
  <c r="T105" i="7"/>
  <c r="T31" i="7" s="1"/>
  <c r="U19" i="10"/>
  <c r="N105" i="7"/>
  <c r="N31" i="7" s="1"/>
  <c r="N19" i="10"/>
  <c r="L105" i="7"/>
  <c r="L31" i="7" s="1"/>
  <c r="L19" i="10"/>
  <c r="AB105" i="7"/>
  <c r="AB31" i="7" s="1"/>
  <c r="AC19" i="10"/>
  <c r="P105" i="7"/>
  <c r="P31" i="7" s="1"/>
  <c r="Q19" i="10"/>
  <c r="X105" i="7"/>
  <c r="X31" i="7" s="1"/>
  <c r="Y19" i="10"/>
  <c r="M105" i="7"/>
  <c r="M31" i="7" s="1"/>
  <c r="M19" i="10"/>
  <c r="V105" i="7"/>
  <c r="V31" i="7" s="1"/>
  <c r="W19" i="10"/>
  <c r="K105" i="7"/>
  <c r="K31" i="7" s="1"/>
  <c r="K19" i="10"/>
  <c r="Q105" i="7"/>
  <c r="Q31" i="7" s="1"/>
  <c r="R19" i="10"/>
  <c r="U105" i="7"/>
  <c r="U31" i="7" s="1"/>
  <c r="V19" i="10"/>
  <c r="L16" i="8"/>
  <c r="L21" i="6"/>
  <c r="L29" i="10" s="1"/>
  <c r="C10" i="7"/>
  <c r="I105" i="7"/>
  <c r="I107" i="7" s="1"/>
  <c r="J105" i="7"/>
  <c r="W112" i="3"/>
  <c r="W97" i="3"/>
  <c r="Y112" i="3"/>
  <c r="Y97" i="3"/>
  <c r="T112" i="3"/>
  <c r="T97" i="3"/>
  <c r="J112" i="3"/>
  <c r="J97" i="3"/>
  <c r="J7" i="9" s="1"/>
  <c r="J21" i="10" s="1"/>
  <c r="K112" i="3"/>
  <c r="K97" i="3"/>
  <c r="R112" i="3"/>
  <c r="R97" i="3"/>
  <c r="V112" i="3"/>
  <c r="V97" i="3"/>
  <c r="Q112" i="3"/>
  <c r="Q97" i="3"/>
  <c r="P112" i="3"/>
  <c r="P97" i="3"/>
  <c r="AB112" i="3"/>
  <c r="AB97" i="3"/>
  <c r="AA112" i="3"/>
  <c r="AA97" i="3"/>
  <c r="X112" i="3"/>
  <c r="X97" i="3"/>
  <c r="O112" i="3"/>
  <c r="O97" i="3"/>
  <c r="M112" i="3"/>
  <c r="M97" i="3"/>
  <c r="Z112" i="3"/>
  <c r="Z97" i="3"/>
  <c r="S112" i="3"/>
  <c r="S97" i="3"/>
  <c r="U112" i="3"/>
  <c r="U97" i="3"/>
  <c r="N112" i="3"/>
  <c r="N97" i="3"/>
  <c r="L112" i="3"/>
  <c r="L97" i="3"/>
  <c r="AC112" i="3"/>
  <c r="AC97" i="3"/>
  <c r="G115" i="3"/>
  <c r="AN112" i="3"/>
  <c r="AN127" i="3" s="1"/>
  <c r="AW112" i="3"/>
  <c r="AW127" i="3" s="1"/>
  <c r="AJ112" i="3"/>
  <c r="AJ127" i="3" s="1"/>
  <c r="AL112" i="3"/>
  <c r="AL127" i="3" s="1"/>
  <c r="AP112" i="3"/>
  <c r="AP127" i="3" s="1"/>
  <c r="AD112" i="3"/>
  <c r="AD127" i="3" s="1"/>
  <c r="AS112" i="3"/>
  <c r="AS127" i="3" s="1"/>
  <c r="AU112" i="3"/>
  <c r="AU127" i="3" s="1"/>
  <c r="AF112" i="3"/>
  <c r="AF127" i="3" s="1"/>
  <c r="AO112" i="3"/>
  <c r="AO127" i="3" s="1"/>
  <c r="AK112" i="3"/>
  <c r="AK127" i="3" s="1"/>
  <c r="AI112" i="3"/>
  <c r="AI127" i="3" s="1"/>
  <c r="AG112" i="3"/>
  <c r="AG127" i="3" s="1"/>
  <c r="AR112" i="3"/>
  <c r="AR127" i="3" s="1"/>
  <c r="AM112" i="3"/>
  <c r="AM127" i="3" s="1"/>
  <c r="AQ112" i="3"/>
  <c r="AQ127" i="3" s="1"/>
  <c r="AV112" i="3"/>
  <c r="AV127" i="3" s="1"/>
  <c r="AH112" i="3"/>
  <c r="AH127" i="3" s="1"/>
  <c r="AT112" i="3"/>
  <c r="AT127" i="3" s="1"/>
  <c r="AE112" i="3"/>
  <c r="AE127" i="3" s="1"/>
  <c r="AI121" i="3"/>
  <c r="L27" i="1"/>
  <c r="K28" i="1"/>
  <c r="K36" i="14" l="1"/>
  <c r="K37" i="14" s="1"/>
  <c r="L33" i="14" s="1"/>
  <c r="H19" i="10"/>
  <c r="N107" i="7"/>
  <c r="N114" i="7" s="1"/>
  <c r="AB107" i="7"/>
  <c r="AB114" i="7" s="1"/>
  <c r="Z107" i="7"/>
  <c r="Z114" i="7" s="1"/>
  <c r="R107" i="7"/>
  <c r="R114" i="7" s="1"/>
  <c r="K107" i="7"/>
  <c r="K114" i="7" s="1"/>
  <c r="P107" i="7"/>
  <c r="P114" i="7" s="1"/>
  <c r="T107" i="7"/>
  <c r="T114" i="7" s="1"/>
  <c r="W107" i="7"/>
  <c r="W114" i="7" s="1"/>
  <c r="Q107" i="7"/>
  <c r="Q114" i="7" s="1"/>
  <c r="X107" i="7"/>
  <c r="X114" i="7" s="1"/>
  <c r="L107" i="7"/>
  <c r="L114" i="7" s="1"/>
  <c r="AA107" i="7"/>
  <c r="AA114" i="7" s="1"/>
  <c r="O107" i="7"/>
  <c r="O114" i="7" s="1"/>
  <c r="S107" i="7"/>
  <c r="S114" i="7" s="1"/>
  <c r="V107" i="7"/>
  <c r="V114" i="7" s="1"/>
  <c r="Y107" i="7"/>
  <c r="Y114" i="7" s="1"/>
  <c r="U107" i="7"/>
  <c r="U114" i="7" s="1"/>
  <c r="M107" i="7"/>
  <c r="M114" i="7" s="1"/>
  <c r="J22" i="10"/>
  <c r="L30" i="10"/>
  <c r="L114" i="3"/>
  <c r="L127" i="3" s="1"/>
  <c r="L7" i="9"/>
  <c r="L21" i="10" s="1"/>
  <c r="L22" i="10" s="1"/>
  <c r="AA114" i="3"/>
  <c r="AA127" i="3" s="1"/>
  <c r="AA7" i="9"/>
  <c r="AA21" i="10" s="1"/>
  <c r="AA22" i="10" s="1"/>
  <c r="N114" i="3"/>
  <c r="N127" i="3" s="1"/>
  <c r="N7" i="9"/>
  <c r="N21" i="10" s="1"/>
  <c r="N22" i="10" s="1"/>
  <c r="S114" i="3"/>
  <c r="S127" i="3" s="1"/>
  <c r="S7" i="9"/>
  <c r="S21" i="10" s="1"/>
  <c r="S22" i="10" s="1"/>
  <c r="X114" i="3"/>
  <c r="X127" i="3" s="1"/>
  <c r="X7" i="9"/>
  <c r="X21" i="10" s="1"/>
  <c r="X22" i="10" s="1"/>
  <c r="AB114" i="3"/>
  <c r="AB127" i="3" s="1"/>
  <c r="AB7" i="9"/>
  <c r="AB21" i="10" s="1"/>
  <c r="AB22" i="10" s="1"/>
  <c r="R114" i="3"/>
  <c r="R127" i="3" s="1"/>
  <c r="R7" i="9"/>
  <c r="R21" i="10" s="1"/>
  <c r="R22" i="10" s="1"/>
  <c r="Y114" i="3"/>
  <c r="Y127" i="3" s="1"/>
  <c r="Y7" i="9"/>
  <c r="Y21" i="10" s="1"/>
  <c r="Y22" i="10" s="1"/>
  <c r="AC114" i="3"/>
  <c r="AC127" i="3" s="1"/>
  <c r="AC7" i="9"/>
  <c r="AC21" i="10" s="1"/>
  <c r="AC22" i="10" s="1"/>
  <c r="M114" i="3"/>
  <c r="M127" i="3" s="1"/>
  <c r="M7" i="9"/>
  <c r="M21" i="10" s="1"/>
  <c r="M22" i="10" s="1"/>
  <c r="Q114" i="3"/>
  <c r="Q127" i="3" s="1"/>
  <c r="Q7" i="9"/>
  <c r="Q21" i="10" s="1"/>
  <c r="Q22" i="10" s="1"/>
  <c r="L17" i="8"/>
  <c r="L47" i="10" s="1"/>
  <c r="U114" i="3"/>
  <c r="U127" i="3" s="1"/>
  <c r="U7" i="9"/>
  <c r="U21" i="10" s="1"/>
  <c r="U22" i="10" s="1"/>
  <c r="Z114" i="3"/>
  <c r="Z127" i="3" s="1"/>
  <c r="Z7" i="9"/>
  <c r="Z21" i="10" s="1"/>
  <c r="Z22" i="10" s="1"/>
  <c r="O114" i="3"/>
  <c r="O127" i="3" s="1"/>
  <c r="O7" i="9"/>
  <c r="O21" i="10" s="1"/>
  <c r="O22" i="10" s="1"/>
  <c r="P114" i="3"/>
  <c r="P127" i="3" s="1"/>
  <c r="P7" i="9"/>
  <c r="P21" i="10" s="1"/>
  <c r="P22" i="10" s="1"/>
  <c r="V114" i="3"/>
  <c r="V127" i="3" s="1"/>
  <c r="V7" i="9"/>
  <c r="V21" i="10" s="1"/>
  <c r="V22" i="10" s="1"/>
  <c r="K114" i="3"/>
  <c r="K127" i="3" s="1"/>
  <c r="K7" i="9"/>
  <c r="K21" i="10" s="1"/>
  <c r="T114" i="3"/>
  <c r="T127" i="3" s="1"/>
  <c r="T7" i="9"/>
  <c r="T21" i="10" s="1"/>
  <c r="T22" i="10" s="1"/>
  <c r="W114" i="3"/>
  <c r="W127" i="3" s="1"/>
  <c r="W7" i="9"/>
  <c r="W21" i="10" s="1"/>
  <c r="W22" i="10" s="1"/>
  <c r="L21" i="8"/>
  <c r="M14" i="6"/>
  <c r="J31" i="7"/>
  <c r="J107" i="7"/>
  <c r="J114" i="3"/>
  <c r="E97" i="3"/>
  <c r="J120" i="3"/>
  <c r="H112" i="3"/>
  <c r="AJ121" i="3"/>
  <c r="M27" i="1"/>
  <c r="L28" i="1"/>
  <c r="AB134" i="7" l="1"/>
  <c r="C134" i="7" s="1"/>
  <c r="D134" i="7" s="1"/>
  <c r="Y134" i="7" s="1"/>
  <c r="L8" i="14"/>
  <c r="L9" i="13"/>
  <c r="L35" i="14"/>
  <c r="L33" i="10"/>
  <c r="L31" i="11"/>
  <c r="L23" i="12" s="1"/>
  <c r="L25" i="12" s="1"/>
  <c r="H21" i="10"/>
  <c r="K22" i="10"/>
  <c r="H22" i="10" s="1"/>
  <c r="H24" i="10" s="1"/>
  <c r="I7" i="9"/>
  <c r="I21" i="9" s="1"/>
  <c r="M14" i="8"/>
  <c r="C7" i="9"/>
  <c r="M15" i="6"/>
  <c r="M16" i="6" s="1"/>
  <c r="M17" i="6" s="1"/>
  <c r="M43" i="10" s="1"/>
  <c r="J114" i="7"/>
  <c r="K120" i="3"/>
  <c r="J127" i="3"/>
  <c r="H127" i="3" s="1"/>
  <c r="G28" i="3" s="1"/>
  <c r="G40" i="3" s="1"/>
  <c r="J122" i="3"/>
  <c r="K122" i="3" s="1"/>
  <c r="L122" i="3" s="1"/>
  <c r="M122" i="3" s="1"/>
  <c r="H114" i="3"/>
  <c r="AK121" i="3"/>
  <c r="N27" i="1"/>
  <c r="M28" i="1"/>
  <c r="J134" i="7" l="1"/>
  <c r="AA134" i="7"/>
  <c r="AA133" i="7" s="1"/>
  <c r="C133" i="7" s="1"/>
  <c r="D133" i="7" s="1"/>
  <c r="N133" i="7" s="1"/>
  <c r="U134" i="7"/>
  <c r="R134" i="7"/>
  <c r="M134" i="7"/>
  <c r="W134" i="7"/>
  <c r="P134" i="7"/>
  <c r="O134" i="7"/>
  <c r="K134" i="7"/>
  <c r="S134" i="7"/>
  <c r="V134" i="7"/>
  <c r="Z134" i="7"/>
  <c r="N134" i="7"/>
  <c r="Q134" i="7"/>
  <c r="L134" i="7"/>
  <c r="T134" i="7"/>
  <c r="X134" i="7"/>
  <c r="L11" i="13"/>
  <c r="L31" i="14"/>
  <c r="M15" i="8"/>
  <c r="E7" i="9"/>
  <c r="J16" i="9"/>
  <c r="J123" i="3"/>
  <c r="N122" i="3"/>
  <c r="O122" i="3" s="1"/>
  <c r="L120" i="3"/>
  <c r="K123" i="3"/>
  <c r="AL121" i="3"/>
  <c r="O27" i="1"/>
  <c r="N28" i="1"/>
  <c r="U133" i="7" l="1"/>
  <c r="X133" i="7"/>
  <c r="L133" i="7"/>
  <c r="W133" i="7"/>
  <c r="J133" i="7"/>
  <c r="R133" i="7"/>
  <c r="P133" i="7"/>
  <c r="Q133" i="7"/>
  <c r="Y133" i="7"/>
  <c r="S133" i="7"/>
  <c r="V133" i="7"/>
  <c r="T133" i="7"/>
  <c r="O133" i="7"/>
  <c r="M133" i="7"/>
  <c r="Z133" i="7"/>
  <c r="Z132" i="7" s="1"/>
  <c r="C132" i="7" s="1"/>
  <c r="D132" i="7" s="1"/>
  <c r="Q132" i="7" s="1"/>
  <c r="K133" i="7"/>
  <c r="L36" i="14"/>
  <c r="L37" i="14" s="1"/>
  <c r="M33" i="14" s="1"/>
  <c r="M35" i="14" s="1"/>
  <c r="J21" i="9"/>
  <c r="J34" i="10" s="1"/>
  <c r="J17" i="9"/>
  <c r="J48" i="10" s="1"/>
  <c r="M16" i="8"/>
  <c r="M21" i="6"/>
  <c r="M29" i="10" s="1"/>
  <c r="M120" i="3"/>
  <c r="L123" i="3"/>
  <c r="P122" i="3"/>
  <c r="AM121" i="3"/>
  <c r="P27" i="1"/>
  <c r="O28" i="1"/>
  <c r="R132" i="7" l="1"/>
  <c r="L132" i="7"/>
  <c r="T132" i="7"/>
  <c r="U132" i="7"/>
  <c r="J132" i="7"/>
  <c r="K132" i="7"/>
  <c r="S132" i="7"/>
  <c r="V132" i="7"/>
  <c r="W132" i="7"/>
  <c r="O132" i="7"/>
  <c r="X132" i="7"/>
  <c r="M132" i="7"/>
  <c r="N132" i="7"/>
  <c r="P132" i="7"/>
  <c r="Y132" i="7"/>
  <c r="Y131" i="7" s="1"/>
  <c r="C131" i="7" s="1"/>
  <c r="D131" i="7" s="1"/>
  <c r="P131" i="7" s="1"/>
  <c r="J35" i="10"/>
  <c r="M30" i="10"/>
  <c r="M21" i="8"/>
  <c r="M17" i="8"/>
  <c r="M47" i="10" s="1"/>
  <c r="K14" i="9"/>
  <c r="N14" i="6"/>
  <c r="Q122" i="3"/>
  <c r="N120" i="3"/>
  <c r="M123" i="3"/>
  <c r="AN121" i="3"/>
  <c r="Q27" i="1"/>
  <c r="P28" i="1"/>
  <c r="V131" i="7" l="1"/>
  <c r="T131" i="7"/>
  <c r="R131" i="7"/>
  <c r="X131" i="7"/>
  <c r="X130" i="7" s="1"/>
  <c r="C130" i="7" s="1"/>
  <c r="D130" i="7" s="1"/>
  <c r="M130" i="7" s="1"/>
  <c r="O131" i="7"/>
  <c r="Q131" i="7"/>
  <c r="M131" i="7"/>
  <c r="W131" i="7"/>
  <c r="J131" i="7"/>
  <c r="L131" i="7"/>
  <c r="N131" i="7"/>
  <c r="K131" i="7"/>
  <c r="S131" i="7"/>
  <c r="U131" i="7"/>
  <c r="M8" i="14"/>
  <c r="M9" i="13"/>
  <c r="M33" i="10"/>
  <c r="M31" i="11"/>
  <c r="M23" i="12" s="1"/>
  <c r="M25" i="12" s="1"/>
  <c r="K15" i="9"/>
  <c r="N14" i="8"/>
  <c r="N15" i="8" s="1"/>
  <c r="N15" i="6"/>
  <c r="N16" i="6" s="1"/>
  <c r="N17" i="6" s="1"/>
  <c r="N43" i="10" s="1"/>
  <c r="R122" i="3"/>
  <c r="O120" i="3"/>
  <c r="N123" i="3"/>
  <c r="AO121" i="3"/>
  <c r="R27" i="1"/>
  <c r="Q28" i="1"/>
  <c r="S130" i="7" l="1"/>
  <c r="R130" i="7"/>
  <c r="Q130" i="7"/>
  <c r="J130" i="7"/>
  <c r="P130" i="7"/>
  <c r="N130" i="7"/>
  <c r="U130" i="7"/>
  <c r="L130" i="7"/>
  <c r="V130" i="7"/>
  <c r="K130" i="7"/>
  <c r="W130" i="7"/>
  <c r="W129" i="7" s="1"/>
  <c r="C129" i="7" s="1"/>
  <c r="D129" i="7" s="1"/>
  <c r="R129" i="7" s="1"/>
  <c r="O130" i="7"/>
  <c r="T130" i="7"/>
  <c r="M11" i="13"/>
  <c r="M31" i="14"/>
  <c r="N16" i="8"/>
  <c r="K16" i="9"/>
  <c r="K21" i="9" s="1"/>
  <c r="K34" i="10" s="1"/>
  <c r="N21" i="6"/>
  <c r="N29" i="10" s="1"/>
  <c r="O14" i="6"/>
  <c r="P120" i="3"/>
  <c r="O123" i="3"/>
  <c r="S122" i="3"/>
  <c r="AP121" i="3"/>
  <c r="S27" i="1"/>
  <c r="R28" i="1"/>
  <c r="P129" i="7" l="1"/>
  <c r="L129" i="7"/>
  <c r="V129" i="7"/>
  <c r="V128" i="7" s="1"/>
  <c r="C128" i="7" s="1"/>
  <c r="D128" i="7" s="1"/>
  <c r="R128" i="7" s="1"/>
  <c r="U129" i="7"/>
  <c r="S129" i="7"/>
  <c r="T129" i="7"/>
  <c r="K129" i="7"/>
  <c r="O129" i="7"/>
  <c r="J129" i="7"/>
  <c r="N129" i="7"/>
  <c r="M129" i="7"/>
  <c r="Q129" i="7"/>
  <c r="M36" i="14"/>
  <c r="M37" i="14" s="1"/>
  <c r="N33" i="14" s="1"/>
  <c r="N35" i="14" s="1"/>
  <c r="K35" i="10"/>
  <c r="N30" i="10"/>
  <c r="K17" i="9"/>
  <c r="K48" i="10" s="1"/>
  <c r="N17" i="8"/>
  <c r="N47" i="10" s="1"/>
  <c r="N21" i="8"/>
  <c r="O15" i="6"/>
  <c r="O16" i="6" s="1"/>
  <c r="O17" i="6" s="1"/>
  <c r="T122" i="3"/>
  <c r="U122" i="3" s="1"/>
  <c r="Q120" i="3"/>
  <c r="P123" i="3"/>
  <c r="AQ121" i="3"/>
  <c r="T27" i="1"/>
  <c r="S28" i="1"/>
  <c r="K128" i="7" l="1"/>
  <c r="N128" i="7"/>
  <c r="U128" i="7"/>
  <c r="U127" i="7" s="1"/>
  <c r="C127" i="7" s="1"/>
  <c r="D127" i="7" s="1"/>
  <c r="S127" i="7" s="1"/>
  <c r="T128" i="7"/>
  <c r="S128" i="7"/>
  <c r="J128" i="7"/>
  <c r="M128" i="7"/>
  <c r="Q128" i="7"/>
  <c r="O128" i="7"/>
  <c r="L128" i="7"/>
  <c r="P128" i="7"/>
  <c r="N8" i="14"/>
  <c r="N31" i="14" s="1"/>
  <c r="N9" i="13"/>
  <c r="N11" i="13" s="1"/>
  <c r="P14" i="6"/>
  <c r="P15" i="6" s="1"/>
  <c r="P16" i="6" s="1"/>
  <c r="P17" i="6" s="1"/>
  <c r="O43" i="10"/>
  <c r="N33" i="10"/>
  <c r="N31" i="11"/>
  <c r="N23" i="12" s="1"/>
  <c r="N25" i="12" s="1"/>
  <c r="O14" i="8"/>
  <c r="O15" i="8" s="1"/>
  <c r="L14" i="9"/>
  <c r="O21" i="6"/>
  <c r="O29" i="10" s="1"/>
  <c r="O30" i="10" s="1"/>
  <c r="R120" i="3"/>
  <c r="Q123" i="3"/>
  <c r="V122" i="3"/>
  <c r="W122" i="3" s="1"/>
  <c r="X122" i="3" s="1"/>
  <c r="AR121" i="3"/>
  <c r="U27" i="1"/>
  <c r="T28" i="1"/>
  <c r="R127" i="7" l="1"/>
  <c r="N127" i="7"/>
  <c r="P127" i="7"/>
  <c r="J127" i="7"/>
  <c r="L127" i="7"/>
  <c r="K127" i="7"/>
  <c r="Q127" i="7"/>
  <c r="T127" i="7"/>
  <c r="T126" i="7" s="1"/>
  <c r="C126" i="7" s="1"/>
  <c r="D126" i="7" s="1"/>
  <c r="P126" i="7" s="1"/>
  <c r="M127" i="7"/>
  <c r="O127" i="7"/>
  <c r="N36" i="14"/>
  <c r="N37" i="14" s="1"/>
  <c r="O33" i="14" s="1"/>
  <c r="O35" i="14" s="1"/>
  <c r="Q14" i="6"/>
  <c r="Q15" i="6" s="1"/>
  <c r="Q16" i="6" s="1"/>
  <c r="Q17" i="6" s="1"/>
  <c r="P43" i="10"/>
  <c r="L15" i="9"/>
  <c r="O16" i="8"/>
  <c r="O17" i="8" s="1"/>
  <c r="P21" i="6"/>
  <c r="P29" i="10" s="1"/>
  <c r="P30" i="10" s="1"/>
  <c r="Y122" i="3"/>
  <c r="Z122" i="3" s="1"/>
  <c r="S120" i="3"/>
  <c r="R123" i="3"/>
  <c r="AS121" i="3"/>
  <c r="V27" i="1"/>
  <c r="U28" i="1"/>
  <c r="O126" i="7" l="1"/>
  <c r="R126" i="7"/>
  <c r="J126" i="7"/>
  <c r="N126" i="7"/>
  <c r="M126" i="7"/>
  <c r="L126" i="7"/>
  <c r="S126" i="7"/>
  <c r="S125" i="7" s="1"/>
  <c r="C125" i="7" s="1"/>
  <c r="D125" i="7" s="1"/>
  <c r="P125" i="7" s="1"/>
  <c r="Q126" i="7"/>
  <c r="K126" i="7"/>
  <c r="P14" i="8"/>
  <c r="P15" i="8" s="1"/>
  <c r="P16" i="8" s="1"/>
  <c r="P17" i="8" s="1"/>
  <c r="O47" i="10"/>
  <c r="R14" i="6"/>
  <c r="R15" i="6" s="1"/>
  <c r="R16" i="6" s="1"/>
  <c r="R17" i="6" s="1"/>
  <c r="Q43" i="10"/>
  <c r="O21" i="8"/>
  <c r="L16" i="9"/>
  <c r="L21" i="9" s="1"/>
  <c r="L34" i="10" s="1"/>
  <c r="Q21" i="6"/>
  <c r="Q29" i="10" s="1"/>
  <c r="Q30" i="10" s="1"/>
  <c r="T120" i="3"/>
  <c r="S123" i="3"/>
  <c r="AA122" i="3"/>
  <c r="AT121" i="3"/>
  <c r="W27" i="1"/>
  <c r="V28" i="1"/>
  <c r="K125" i="7" l="1"/>
  <c r="R125" i="7"/>
  <c r="R124" i="7" s="1"/>
  <c r="C124" i="7" s="1"/>
  <c r="D124" i="7" s="1"/>
  <c r="J124" i="7" s="1"/>
  <c r="L125" i="7"/>
  <c r="M125" i="7"/>
  <c r="Q125" i="7"/>
  <c r="J125" i="7"/>
  <c r="O125" i="7"/>
  <c r="N125" i="7"/>
  <c r="O8" i="14"/>
  <c r="O31" i="14" s="1"/>
  <c r="O36" i="14" s="1"/>
  <c r="O37" i="14" s="1"/>
  <c r="P33" i="14" s="1"/>
  <c r="P35" i="14" s="1"/>
  <c r="O9" i="13"/>
  <c r="O11" i="13" s="1"/>
  <c r="Q14" i="8"/>
  <c r="Q15" i="8" s="1"/>
  <c r="Q16" i="8" s="1"/>
  <c r="Q17" i="8" s="1"/>
  <c r="P47" i="10"/>
  <c r="S14" i="6"/>
  <c r="S15" i="6" s="1"/>
  <c r="S16" i="6" s="1"/>
  <c r="S17" i="6" s="1"/>
  <c r="R43" i="10"/>
  <c r="O33" i="10"/>
  <c r="O31" i="11"/>
  <c r="O23" i="12" s="1"/>
  <c r="O25" i="12" s="1"/>
  <c r="L35" i="10"/>
  <c r="L17" i="9"/>
  <c r="L48" i="10" s="1"/>
  <c r="P21" i="8"/>
  <c r="R21" i="6"/>
  <c r="R29" i="10" s="1"/>
  <c r="R30" i="10" s="1"/>
  <c r="AB122" i="3"/>
  <c r="U120" i="3"/>
  <c r="T123" i="3"/>
  <c r="AU121" i="3"/>
  <c r="X27" i="1"/>
  <c r="W28" i="1"/>
  <c r="N124" i="7" l="1"/>
  <c r="Q124" i="7"/>
  <c r="Q123" i="7" s="1"/>
  <c r="C123" i="7" s="1"/>
  <c r="D123" i="7" s="1"/>
  <c r="P123" i="7" s="1"/>
  <c r="P124" i="7"/>
  <c r="O124" i="7"/>
  <c r="L124" i="7"/>
  <c r="M124" i="7"/>
  <c r="K124" i="7"/>
  <c r="P8" i="14"/>
  <c r="P31" i="14" s="1"/>
  <c r="P36" i="14" s="1"/>
  <c r="P37" i="14" s="1"/>
  <c r="Q33" i="14" s="1"/>
  <c r="Q35" i="14" s="1"/>
  <c r="P9" i="13"/>
  <c r="P11" i="13" s="1"/>
  <c r="R14" i="8"/>
  <c r="R15" i="8" s="1"/>
  <c r="R16" i="8" s="1"/>
  <c r="R17" i="8" s="1"/>
  <c r="Q47" i="10"/>
  <c r="T14" i="6"/>
  <c r="T15" i="6" s="1"/>
  <c r="T16" i="6" s="1"/>
  <c r="T17" i="6" s="1"/>
  <c r="S43" i="10"/>
  <c r="P33" i="10"/>
  <c r="P31" i="11"/>
  <c r="P23" i="12" s="1"/>
  <c r="P25" i="12" s="1"/>
  <c r="Q21" i="8"/>
  <c r="M14" i="9"/>
  <c r="S21" i="6"/>
  <c r="S29" i="10" s="1"/>
  <c r="S30" i="10" s="1"/>
  <c r="V120" i="3"/>
  <c r="U123" i="3"/>
  <c r="AC122" i="3"/>
  <c r="AV121" i="3"/>
  <c r="Y27" i="1"/>
  <c r="X28" i="1"/>
  <c r="J123" i="7" l="1"/>
  <c r="O123" i="7"/>
  <c r="M123" i="7"/>
  <c r="L123" i="7"/>
  <c r="N123" i="7"/>
  <c r="K123" i="7"/>
  <c r="P122" i="7"/>
  <c r="C122" i="7" s="1"/>
  <c r="D122" i="7" s="1"/>
  <c r="N122" i="7" s="1"/>
  <c r="Q8" i="14"/>
  <c r="Q31" i="14" s="1"/>
  <c r="Q36" i="14" s="1"/>
  <c r="Q37" i="14" s="1"/>
  <c r="R33" i="14" s="1"/>
  <c r="R35" i="14" s="1"/>
  <c r="Q9" i="13"/>
  <c r="Q11" i="13" s="1"/>
  <c r="S14" i="8"/>
  <c r="S15" i="8" s="1"/>
  <c r="S16" i="8" s="1"/>
  <c r="S17" i="8" s="1"/>
  <c r="R47" i="10"/>
  <c r="U14" i="6"/>
  <c r="U15" i="6" s="1"/>
  <c r="U16" i="6" s="1"/>
  <c r="U17" i="6" s="1"/>
  <c r="T43" i="10"/>
  <c r="Q33" i="10"/>
  <c r="Q31" i="11"/>
  <c r="Q23" i="12" s="1"/>
  <c r="Q25" i="12" s="1"/>
  <c r="R21" i="8"/>
  <c r="M15" i="9"/>
  <c r="T21" i="6"/>
  <c r="T29" i="10" s="1"/>
  <c r="T30" i="10" s="1"/>
  <c r="AD122" i="3"/>
  <c r="W120" i="3"/>
  <c r="V123" i="3"/>
  <c r="AW121" i="3"/>
  <c r="Z27" i="1"/>
  <c r="Y28" i="1"/>
  <c r="L122" i="7" l="1"/>
  <c r="K122" i="7"/>
  <c r="J122" i="7"/>
  <c r="O122" i="7"/>
  <c r="O121" i="7" s="1"/>
  <c r="C121" i="7" s="1"/>
  <c r="D121" i="7" s="1"/>
  <c r="K121" i="7" s="1"/>
  <c r="M122" i="7"/>
  <c r="R8" i="14"/>
  <c r="R31" i="14" s="1"/>
  <c r="R36" i="14" s="1"/>
  <c r="R37" i="14" s="1"/>
  <c r="S33" i="14" s="1"/>
  <c r="S35" i="14" s="1"/>
  <c r="R9" i="13"/>
  <c r="R11" i="13" s="1"/>
  <c r="T14" i="8"/>
  <c r="T15" i="8" s="1"/>
  <c r="T16" i="8" s="1"/>
  <c r="T17" i="8" s="1"/>
  <c r="S47" i="10"/>
  <c r="V14" i="6"/>
  <c r="V15" i="6" s="1"/>
  <c r="V16" i="6" s="1"/>
  <c r="V17" i="6" s="1"/>
  <c r="U43" i="10"/>
  <c r="R33" i="10"/>
  <c r="R31" i="11"/>
  <c r="R23" i="12" s="1"/>
  <c r="R25" i="12" s="1"/>
  <c r="M16" i="9"/>
  <c r="S21" i="8"/>
  <c r="U21" i="6"/>
  <c r="U29" i="10" s="1"/>
  <c r="U30" i="10" s="1"/>
  <c r="X120" i="3"/>
  <c r="W123" i="3"/>
  <c r="AE122" i="3"/>
  <c r="H121" i="3"/>
  <c r="AA27" i="1"/>
  <c r="Z28" i="1"/>
  <c r="L121" i="7" l="1"/>
  <c r="M121" i="7"/>
  <c r="J121" i="7"/>
  <c r="N121" i="7"/>
  <c r="N120" i="7" s="1"/>
  <c r="C120" i="7" s="1"/>
  <c r="D120" i="7" s="1"/>
  <c r="K120" i="7" s="1"/>
  <c r="S8" i="14"/>
  <c r="S31" i="14" s="1"/>
  <c r="S36" i="14" s="1"/>
  <c r="S37" i="14" s="1"/>
  <c r="T33" i="14" s="1"/>
  <c r="T35" i="14" s="1"/>
  <c r="S9" i="13"/>
  <c r="S11" i="13" s="1"/>
  <c r="U14" i="8"/>
  <c r="U15" i="8" s="1"/>
  <c r="U16" i="8" s="1"/>
  <c r="U17" i="8" s="1"/>
  <c r="T47" i="10"/>
  <c r="W14" i="6"/>
  <c r="W15" i="6" s="1"/>
  <c r="W16" i="6" s="1"/>
  <c r="W17" i="6" s="1"/>
  <c r="V43" i="10"/>
  <c r="S33" i="10"/>
  <c r="S31" i="11"/>
  <c r="S23" i="12" s="1"/>
  <c r="S25" i="12" s="1"/>
  <c r="T21" i="8"/>
  <c r="M21" i="9"/>
  <c r="M34" i="10" s="1"/>
  <c r="M17" i="9"/>
  <c r="M48" i="10" s="1"/>
  <c r="V21" i="6"/>
  <c r="V29" i="10" s="1"/>
  <c r="V30" i="10" s="1"/>
  <c r="AF122" i="3"/>
  <c r="Y120" i="3"/>
  <c r="X123" i="3"/>
  <c r="AB27" i="1"/>
  <c r="AA28" i="1"/>
  <c r="M120" i="7" l="1"/>
  <c r="M119" i="7" s="1"/>
  <c r="C119" i="7" s="1"/>
  <c r="D119" i="7" s="1"/>
  <c r="L119" i="7" s="1"/>
  <c r="J120" i="7"/>
  <c r="L120" i="7"/>
  <c r="T8" i="14"/>
  <c r="T31" i="14" s="1"/>
  <c r="T36" i="14" s="1"/>
  <c r="T37" i="14" s="1"/>
  <c r="U33" i="14" s="1"/>
  <c r="U35" i="14" s="1"/>
  <c r="T9" i="13"/>
  <c r="T11" i="13" s="1"/>
  <c r="V14" i="8"/>
  <c r="V15" i="8" s="1"/>
  <c r="V16" i="8" s="1"/>
  <c r="V17" i="8" s="1"/>
  <c r="U47" i="10"/>
  <c r="X14" i="6"/>
  <c r="X15" i="6" s="1"/>
  <c r="X16" i="6" s="1"/>
  <c r="X17" i="6" s="1"/>
  <c r="W43" i="10"/>
  <c r="T33" i="10"/>
  <c r="T31" i="11"/>
  <c r="T23" i="12" s="1"/>
  <c r="T25" i="12" s="1"/>
  <c r="M35" i="10"/>
  <c r="N14" i="9"/>
  <c r="U21" i="8"/>
  <c r="W21" i="6"/>
  <c r="W29" i="10" s="1"/>
  <c r="W30" i="10" s="1"/>
  <c r="Z120" i="3"/>
  <c r="Y123" i="3"/>
  <c r="AG122" i="3"/>
  <c r="AC27" i="1"/>
  <c r="AC28" i="1" s="1"/>
  <c r="AB28" i="1"/>
  <c r="J119" i="7" l="1"/>
  <c r="K119" i="7"/>
  <c r="L118" i="7"/>
  <c r="C118" i="7" s="1"/>
  <c r="D118" i="7" s="1"/>
  <c r="J118" i="7" s="1"/>
  <c r="U8" i="14"/>
  <c r="U31" i="14" s="1"/>
  <c r="U36" i="14" s="1"/>
  <c r="U37" i="14" s="1"/>
  <c r="V33" i="14" s="1"/>
  <c r="V35" i="14" s="1"/>
  <c r="U9" i="13"/>
  <c r="U11" i="13" s="1"/>
  <c r="W14" i="8"/>
  <c r="W15" i="8" s="1"/>
  <c r="W16" i="8" s="1"/>
  <c r="W17" i="8" s="1"/>
  <c r="V47" i="10"/>
  <c r="Y14" i="6"/>
  <c r="Y15" i="6" s="1"/>
  <c r="Y16" i="6" s="1"/>
  <c r="Y17" i="6" s="1"/>
  <c r="X43" i="10"/>
  <c r="U33" i="10"/>
  <c r="U31" i="11"/>
  <c r="U23" i="12" s="1"/>
  <c r="U25" i="12" s="1"/>
  <c r="V21" i="8"/>
  <c r="N15" i="9"/>
  <c r="X21" i="6"/>
  <c r="X29" i="10" s="1"/>
  <c r="X30" i="10" s="1"/>
  <c r="AH122" i="3"/>
  <c r="AA120" i="3"/>
  <c r="Z123" i="3"/>
  <c r="K118" i="7" l="1"/>
  <c r="K117" i="7" s="1"/>
  <c r="C117" i="7" s="1"/>
  <c r="D117" i="7" s="1"/>
  <c r="J117" i="7" s="1"/>
  <c r="J116" i="7" s="1"/>
  <c r="C116" i="7" s="1"/>
  <c r="D116" i="7" s="1"/>
  <c r="V8" i="14"/>
  <c r="V31" i="14" s="1"/>
  <c r="V36" i="14" s="1"/>
  <c r="V37" i="14" s="1"/>
  <c r="W33" i="14" s="1"/>
  <c r="W35" i="14" s="1"/>
  <c r="V9" i="13"/>
  <c r="V11" i="13" s="1"/>
  <c r="X14" i="8"/>
  <c r="X15" i="8" s="1"/>
  <c r="X16" i="8" s="1"/>
  <c r="X17" i="8" s="1"/>
  <c r="W47" i="10"/>
  <c r="Z14" i="6"/>
  <c r="Z15" i="6" s="1"/>
  <c r="Z16" i="6" s="1"/>
  <c r="Z17" i="6" s="1"/>
  <c r="Y43" i="10"/>
  <c r="V33" i="10"/>
  <c r="V31" i="11"/>
  <c r="V23" i="12" s="1"/>
  <c r="V25" i="12" s="1"/>
  <c r="W21" i="8"/>
  <c r="N16" i="9"/>
  <c r="N21" i="9" s="1"/>
  <c r="N34" i="10" s="1"/>
  <c r="Y21" i="6"/>
  <c r="Y29" i="10" s="1"/>
  <c r="Y30" i="10" s="1"/>
  <c r="AB120" i="3"/>
  <c r="AA123" i="3"/>
  <c r="AI122" i="3"/>
  <c r="W8" i="14" l="1"/>
  <c r="W31" i="14" s="1"/>
  <c r="W36" i="14" s="1"/>
  <c r="W37" i="14" s="1"/>
  <c r="X33" i="14" s="1"/>
  <c r="X35" i="14" s="1"/>
  <c r="W9" i="13"/>
  <c r="W11" i="13" s="1"/>
  <c r="Y14" i="8"/>
  <c r="Y15" i="8" s="1"/>
  <c r="Y16" i="8" s="1"/>
  <c r="Y17" i="8" s="1"/>
  <c r="X47" i="10"/>
  <c r="AA14" i="6"/>
  <c r="AA15" i="6" s="1"/>
  <c r="AA16" i="6" s="1"/>
  <c r="AA17" i="6" s="1"/>
  <c r="AA43" i="10" s="1"/>
  <c r="Z43" i="10"/>
  <c r="W33" i="10"/>
  <c r="W31" i="11"/>
  <c r="W23" i="12" s="1"/>
  <c r="W25" i="12" s="1"/>
  <c r="N35" i="10"/>
  <c r="N17" i="9"/>
  <c r="N48" i="10" s="1"/>
  <c r="X21" i="8"/>
  <c r="C114" i="7"/>
  <c r="I109" i="7" s="1"/>
  <c r="I108" i="7" s="1"/>
  <c r="D52" i="7" s="1"/>
  <c r="Z21" i="6"/>
  <c r="Z29" i="10" s="1"/>
  <c r="Z30" i="10" s="1"/>
  <c r="AJ122" i="3"/>
  <c r="AC120" i="3"/>
  <c r="AB123" i="3"/>
  <c r="X8" i="14" l="1"/>
  <c r="X31" i="14" s="1"/>
  <c r="X36" i="14" s="1"/>
  <c r="X37" i="14" s="1"/>
  <c r="Y33" i="14" s="1"/>
  <c r="Y35" i="14" s="1"/>
  <c r="X9" i="13"/>
  <c r="X11" i="13" s="1"/>
  <c r="Z14" i="8"/>
  <c r="Z15" i="8" s="1"/>
  <c r="Z16" i="8" s="1"/>
  <c r="Z17" i="8" s="1"/>
  <c r="Y47" i="10"/>
  <c r="X33" i="10"/>
  <c r="X31" i="11"/>
  <c r="X23" i="12" s="1"/>
  <c r="X25" i="12" s="1"/>
  <c r="Y21" i="8"/>
  <c r="E116" i="7"/>
  <c r="F116" i="7" s="1"/>
  <c r="O14" i="9"/>
  <c r="O15" i="9" s="1"/>
  <c r="I114" i="7"/>
  <c r="H114" i="7" s="1"/>
  <c r="AA21" i="6"/>
  <c r="AA29" i="10" s="1"/>
  <c r="AA30" i="10" s="1"/>
  <c r="AB14" i="6"/>
  <c r="J18" i="7"/>
  <c r="I23" i="7"/>
  <c r="H23" i="7" s="1"/>
  <c r="H26" i="7" s="1"/>
  <c r="E52" i="7"/>
  <c r="F3" i="7" s="1"/>
  <c r="F4" i="7" s="1"/>
  <c r="AD120" i="3"/>
  <c r="AC123" i="3"/>
  <c r="AK122" i="3"/>
  <c r="Y8" i="14" l="1"/>
  <c r="Y31" i="14" s="1"/>
  <c r="Y36" i="14" s="1"/>
  <c r="Y37" i="14" s="1"/>
  <c r="Z33" i="14" s="1"/>
  <c r="Z35" i="14" s="1"/>
  <c r="Y9" i="13"/>
  <c r="Y11" i="13" s="1"/>
  <c r="AA14" i="8"/>
  <c r="AA15" i="8" s="1"/>
  <c r="AA16" i="8" s="1"/>
  <c r="AA17" i="8" s="1"/>
  <c r="Z47" i="10"/>
  <c r="Y33" i="10"/>
  <c r="Y31" i="11"/>
  <c r="Y23" i="12" s="1"/>
  <c r="Y25" i="12" s="1"/>
  <c r="E117" i="7"/>
  <c r="J34" i="7" s="1"/>
  <c r="O16" i="9"/>
  <c r="O17" i="9" s="1"/>
  <c r="Z21" i="8"/>
  <c r="AB15" i="6"/>
  <c r="H43" i="7"/>
  <c r="I43" i="7" s="1"/>
  <c r="I26" i="7"/>
  <c r="H31" i="7"/>
  <c r="I31" i="7" s="1"/>
  <c r="I40" i="7" s="1"/>
  <c r="H40" i="7" s="1"/>
  <c r="J30" i="7"/>
  <c r="J21" i="7"/>
  <c r="AL122" i="3"/>
  <c r="AE120" i="3"/>
  <c r="AD123" i="3"/>
  <c r="Z8" i="14" l="1"/>
  <c r="Z31" i="14" s="1"/>
  <c r="Z36" i="14" s="1"/>
  <c r="Z37" i="14" s="1"/>
  <c r="AA33" i="14" s="1"/>
  <c r="AA35" i="14" s="1"/>
  <c r="Z9" i="13"/>
  <c r="Z11" i="13" s="1"/>
  <c r="AB14" i="8"/>
  <c r="AB15" i="8" s="1"/>
  <c r="AB16" i="8" s="1"/>
  <c r="AB17" i="8" s="1"/>
  <c r="AA47" i="10"/>
  <c r="P14" i="9"/>
  <c r="P15" i="9" s="1"/>
  <c r="P16" i="9" s="1"/>
  <c r="P17" i="9" s="1"/>
  <c r="O48" i="10"/>
  <c r="J19" i="11"/>
  <c r="J46" i="10"/>
  <c r="I45" i="7"/>
  <c r="Z33" i="10"/>
  <c r="Z31" i="11"/>
  <c r="Z23" i="12" s="1"/>
  <c r="Z25" i="12" s="1"/>
  <c r="E118" i="7"/>
  <c r="K34" i="7" s="1"/>
  <c r="F117" i="7"/>
  <c r="AA21" i="8"/>
  <c r="O21" i="9"/>
  <c r="O34" i="10" s="1"/>
  <c r="O35" i="10" s="1"/>
  <c r="AB16" i="6"/>
  <c r="AB17" i="6" s="1"/>
  <c r="AB43" i="10" s="1"/>
  <c r="I44" i="7"/>
  <c r="J33" i="7"/>
  <c r="K30" i="7"/>
  <c r="K18" i="7"/>
  <c r="K21" i="7" s="1"/>
  <c r="J38" i="7"/>
  <c r="AF120" i="3"/>
  <c r="AE123" i="3"/>
  <c r="AM122" i="3"/>
  <c r="AA8" i="14" l="1"/>
  <c r="AA31" i="14" s="1"/>
  <c r="AA36" i="14" s="1"/>
  <c r="AA37" i="14" s="1"/>
  <c r="AB33" i="14" s="1"/>
  <c r="AB35" i="14" s="1"/>
  <c r="AA9" i="13"/>
  <c r="AA11" i="13" s="1"/>
  <c r="AC14" i="8"/>
  <c r="AC15" i="8" s="1"/>
  <c r="AC16" i="8" s="1"/>
  <c r="AC17" i="8" s="1"/>
  <c r="AB47" i="10"/>
  <c r="Q14" i="9"/>
  <c r="Q15" i="9" s="1"/>
  <c r="Q16" i="9" s="1"/>
  <c r="Q17" i="9" s="1"/>
  <c r="P48" i="10"/>
  <c r="J49" i="10"/>
  <c r="K19" i="11"/>
  <c r="K46" i="10"/>
  <c r="K49" i="10" s="1"/>
  <c r="E119" i="7"/>
  <c r="E120" i="7" s="1"/>
  <c r="AA33" i="10"/>
  <c r="AA31" i="11"/>
  <c r="AA23" i="12" s="1"/>
  <c r="AA25" i="12" s="1"/>
  <c r="F118" i="7"/>
  <c r="AB21" i="8"/>
  <c r="P21" i="9"/>
  <c r="P34" i="10" s="1"/>
  <c r="P35" i="10" s="1"/>
  <c r="AB21" i="6"/>
  <c r="AB29" i="10" s="1"/>
  <c r="AB30" i="10" s="1"/>
  <c r="AC14" i="6"/>
  <c r="L30" i="7"/>
  <c r="K33" i="7"/>
  <c r="L18" i="7"/>
  <c r="L21" i="7" s="1"/>
  <c r="K38" i="7"/>
  <c r="AN122" i="3"/>
  <c r="AG120" i="3"/>
  <c r="AF123" i="3"/>
  <c r="AB8" i="14" l="1"/>
  <c r="AB31" i="14" s="1"/>
  <c r="AB36" i="14" s="1"/>
  <c r="AB37" i="14" s="1"/>
  <c r="AC33" i="14" s="1"/>
  <c r="AC35" i="14" s="1"/>
  <c r="AB9" i="13"/>
  <c r="AB11" i="13" s="1"/>
  <c r="AD14" i="8"/>
  <c r="AD15" i="8" s="1"/>
  <c r="AD16" i="8" s="1"/>
  <c r="AD17" i="8" s="1"/>
  <c r="AC47" i="10"/>
  <c r="L19" i="11"/>
  <c r="L46" i="10"/>
  <c r="R14" i="9"/>
  <c r="R15" i="9" s="1"/>
  <c r="R16" i="9" s="1"/>
  <c r="R17" i="9" s="1"/>
  <c r="Q48" i="10"/>
  <c r="L34" i="7"/>
  <c r="M30" i="7" s="1"/>
  <c r="F119" i="7"/>
  <c r="AB33" i="10"/>
  <c r="AB31" i="11"/>
  <c r="AB23" i="12" s="1"/>
  <c r="AB25" i="12" s="1"/>
  <c r="AC21" i="8"/>
  <c r="Q21" i="9"/>
  <c r="Q34" i="10" s="1"/>
  <c r="Q35" i="10" s="1"/>
  <c r="AC15" i="6"/>
  <c r="M18" i="7"/>
  <c r="M21" i="7" s="1"/>
  <c r="E121" i="7"/>
  <c r="M34" i="7"/>
  <c r="F120" i="7"/>
  <c r="AH120" i="3"/>
  <c r="AG123" i="3"/>
  <c r="AO122" i="3"/>
  <c r="AC8" i="14" l="1"/>
  <c r="AC31" i="14" s="1"/>
  <c r="AC36" i="14" s="1"/>
  <c r="AC37" i="14" s="1"/>
  <c r="AD33" i="14" s="1"/>
  <c r="AD35" i="14" s="1"/>
  <c r="AC9" i="13"/>
  <c r="AC11" i="13" s="1"/>
  <c r="AE14" i="8"/>
  <c r="AE15" i="8" s="1"/>
  <c r="AE16" i="8" s="1"/>
  <c r="AE17" i="8" s="1"/>
  <c r="AD47" i="10"/>
  <c r="M19" i="11"/>
  <c r="M46" i="10"/>
  <c r="L49" i="10"/>
  <c r="S14" i="9"/>
  <c r="S15" i="9" s="1"/>
  <c r="S16" i="9" s="1"/>
  <c r="S17" i="9" s="1"/>
  <c r="R48" i="10"/>
  <c r="L38" i="7"/>
  <c r="L33" i="7"/>
  <c r="AC33" i="10"/>
  <c r="AC31" i="11"/>
  <c r="AC23" i="12" s="1"/>
  <c r="AC25" i="12" s="1"/>
  <c r="AD21" i="8"/>
  <c r="R21" i="9"/>
  <c r="R34" i="10" s="1"/>
  <c r="R35" i="10" s="1"/>
  <c r="AC16" i="6"/>
  <c r="AC17" i="6" s="1"/>
  <c r="AC43" i="10" s="1"/>
  <c r="N30" i="7"/>
  <c r="M33" i="7"/>
  <c r="M38" i="7"/>
  <c r="N18" i="7"/>
  <c r="N21" i="7" s="1"/>
  <c r="F121" i="7"/>
  <c r="E122" i="7"/>
  <c r="N34" i="7"/>
  <c r="AP122" i="3"/>
  <c r="AI120" i="3"/>
  <c r="AH123" i="3"/>
  <c r="AD8" i="14" l="1"/>
  <c r="AD31" i="14" s="1"/>
  <c r="AD36" i="14" s="1"/>
  <c r="AD37" i="14" s="1"/>
  <c r="AE33" i="14" s="1"/>
  <c r="AE35" i="14" s="1"/>
  <c r="AD9" i="13"/>
  <c r="AD11" i="13" s="1"/>
  <c r="AF14" i="8"/>
  <c r="AF15" i="8" s="1"/>
  <c r="AF16" i="8" s="1"/>
  <c r="AF17" i="8" s="1"/>
  <c r="AE47" i="10"/>
  <c r="N19" i="11"/>
  <c r="N46" i="10"/>
  <c r="M49" i="10"/>
  <c r="T14" i="9"/>
  <c r="T15" i="9" s="1"/>
  <c r="T16" i="9" s="1"/>
  <c r="T17" i="9" s="1"/>
  <c r="S48" i="10"/>
  <c r="AD33" i="10"/>
  <c r="AD31" i="11"/>
  <c r="AD23" i="12" s="1"/>
  <c r="AD25" i="12" s="1"/>
  <c r="S21" i="9"/>
  <c r="S34" i="10" s="1"/>
  <c r="S35" i="10" s="1"/>
  <c r="AE21" i="8"/>
  <c r="AC21" i="6"/>
  <c r="AC29" i="10" s="1"/>
  <c r="AD14" i="6"/>
  <c r="N38" i="7"/>
  <c r="O18" i="7"/>
  <c r="O21" i="7" s="1"/>
  <c r="O30" i="7"/>
  <c r="N33" i="7"/>
  <c r="F122" i="7"/>
  <c r="O34" i="7"/>
  <c r="E123" i="7"/>
  <c r="AJ120" i="3"/>
  <c r="AI123" i="3"/>
  <c r="AQ122" i="3"/>
  <c r="AE8" i="14" l="1"/>
  <c r="AE31" i="14" s="1"/>
  <c r="AE36" i="14" s="1"/>
  <c r="AE37" i="14" s="1"/>
  <c r="AF33" i="14" s="1"/>
  <c r="AF35" i="14" s="1"/>
  <c r="AE9" i="13"/>
  <c r="AE11" i="13" s="1"/>
  <c r="AG14" i="8"/>
  <c r="AG15" i="8" s="1"/>
  <c r="AG16" i="8" s="1"/>
  <c r="AG17" i="8" s="1"/>
  <c r="AF47" i="10"/>
  <c r="U14" i="9"/>
  <c r="U15" i="9" s="1"/>
  <c r="U16" i="9" s="1"/>
  <c r="U17" i="9" s="1"/>
  <c r="T48" i="10"/>
  <c r="O19" i="11"/>
  <c r="O46" i="10"/>
  <c r="N49" i="10"/>
  <c r="AE33" i="10"/>
  <c r="AE31" i="11"/>
  <c r="AE23" i="12" s="1"/>
  <c r="AE25" i="12" s="1"/>
  <c r="AC30" i="10"/>
  <c r="T21" i="9"/>
  <c r="T34" i="10" s="1"/>
  <c r="T35" i="10" s="1"/>
  <c r="AF21" i="8"/>
  <c r="AD15" i="6"/>
  <c r="AD16" i="6" s="1"/>
  <c r="AD17" i="6" s="1"/>
  <c r="AD43" i="10" s="1"/>
  <c r="P34" i="7"/>
  <c r="F123" i="7"/>
  <c r="E124" i="7"/>
  <c r="O33" i="7"/>
  <c r="P30" i="7"/>
  <c r="P18" i="7"/>
  <c r="P21" i="7" s="1"/>
  <c r="O38" i="7"/>
  <c r="AR122" i="3"/>
  <c r="AK120" i="3"/>
  <c r="AJ123" i="3"/>
  <c r="AF8" i="14" l="1"/>
  <c r="AF31" i="14" s="1"/>
  <c r="AF36" i="14" s="1"/>
  <c r="AF37" i="14" s="1"/>
  <c r="AG33" i="14" s="1"/>
  <c r="AG35" i="14" s="1"/>
  <c r="AF9" i="13"/>
  <c r="AF11" i="13" s="1"/>
  <c r="AH14" i="8"/>
  <c r="AH15" i="8" s="1"/>
  <c r="AH16" i="8" s="1"/>
  <c r="AH17" i="8" s="1"/>
  <c r="AG47" i="10"/>
  <c r="P19" i="11"/>
  <c r="P46" i="10"/>
  <c r="O49" i="10"/>
  <c r="V14" i="9"/>
  <c r="V15" i="9" s="1"/>
  <c r="V16" i="9" s="1"/>
  <c r="V17" i="9" s="1"/>
  <c r="U48" i="10"/>
  <c r="AF33" i="10"/>
  <c r="AF31" i="11"/>
  <c r="AF23" i="12" s="1"/>
  <c r="AF25" i="12" s="1"/>
  <c r="AG21" i="8"/>
  <c r="U21" i="9"/>
  <c r="U34" i="10" s="1"/>
  <c r="U35" i="10" s="1"/>
  <c r="AD21" i="6"/>
  <c r="AD29" i="10" s="1"/>
  <c r="AD30" i="10" s="1"/>
  <c r="AE14" i="6"/>
  <c r="E125" i="7"/>
  <c r="F124" i="7"/>
  <c r="Q34" i="7"/>
  <c r="P38" i="7"/>
  <c r="Q18" i="7"/>
  <c r="Q21" i="7" s="1"/>
  <c r="P33" i="7"/>
  <c r="Q30" i="7"/>
  <c r="AL120" i="3"/>
  <c r="AK123" i="3"/>
  <c r="AS122" i="3"/>
  <c r="AG8" i="14" l="1"/>
  <c r="AG31" i="14" s="1"/>
  <c r="AG36" i="14" s="1"/>
  <c r="AG37" i="14" s="1"/>
  <c r="AH33" i="14" s="1"/>
  <c r="AH35" i="14" s="1"/>
  <c r="AG9" i="13"/>
  <c r="AG11" i="13" s="1"/>
  <c r="AI14" i="8"/>
  <c r="AI15" i="8" s="1"/>
  <c r="AI16" i="8" s="1"/>
  <c r="AI17" i="8" s="1"/>
  <c r="AH47" i="10"/>
  <c r="P49" i="10"/>
  <c r="Q19" i="11"/>
  <c r="Q46" i="10"/>
  <c r="W14" i="9"/>
  <c r="W15" i="9" s="1"/>
  <c r="W16" i="9" s="1"/>
  <c r="W17" i="9" s="1"/>
  <c r="V48" i="10"/>
  <c r="AG33" i="10"/>
  <c r="AG31" i="11"/>
  <c r="AG23" i="12" s="1"/>
  <c r="AG25" i="12" s="1"/>
  <c r="V21" i="9"/>
  <c r="V34" i="10" s="1"/>
  <c r="V35" i="10" s="1"/>
  <c r="AH21" i="8"/>
  <c r="AE15" i="6"/>
  <c r="AE16" i="6" s="1"/>
  <c r="AE17" i="6" s="1"/>
  <c r="AE43" i="10" s="1"/>
  <c r="R30" i="7"/>
  <c r="Q33" i="7"/>
  <c r="R18" i="7"/>
  <c r="R21" i="7" s="1"/>
  <c r="Q38" i="7"/>
  <c r="R34" i="7"/>
  <c r="F125" i="7"/>
  <c r="E126" i="7"/>
  <c r="AT122" i="3"/>
  <c r="AM120" i="3"/>
  <c r="AL123" i="3"/>
  <c r="AH8" i="14" l="1"/>
  <c r="AH31" i="14" s="1"/>
  <c r="AH36" i="14" s="1"/>
  <c r="AH37" i="14" s="1"/>
  <c r="AI33" i="14" s="1"/>
  <c r="AI35" i="14" s="1"/>
  <c r="AH9" i="13"/>
  <c r="AH11" i="13" s="1"/>
  <c r="AJ14" i="8"/>
  <c r="AJ15" i="8" s="1"/>
  <c r="AJ16" i="8" s="1"/>
  <c r="AJ17" i="8" s="1"/>
  <c r="AI47" i="10"/>
  <c r="R19" i="11"/>
  <c r="R46" i="10"/>
  <c r="Q49" i="10"/>
  <c r="X14" i="9"/>
  <c r="X15" i="9" s="1"/>
  <c r="X16" i="9" s="1"/>
  <c r="X17" i="9" s="1"/>
  <c r="W48" i="10"/>
  <c r="AH33" i="10"/>
  <c r="AH31" i="11"/>
  <c r="AH23" i="12" s="1"/>
  <c r="AH25" i="12" s="1"/>
  <c r="W21" i="9"/>
  <c r="W34" i="10" s="1"/>
  <c r="W35" i="10" s="1"/>
  <c r="AI21" i="8"/>
  <c r="AE21" i="6"/>
  <c r="AE29" i="10" s="1"/>
  <c r="AE30" i="10" s="1"/>
  <c r="AF14" i="6"/>
  <c r="R38" i="7"/>
  <c r="S18" i="7"/>
  <c r="S21" i="7" s="1"/>
  <c r="S34" i="7"/>
  <c r="E127" i="7"/>
  <c r="F126" i="7"/>
  <c r="S30" i="7"/>
  <c r="R33" i="7"/>
  <c r="AN120" i="3"/>
  <c r="AM123" i="3"/>
  <c r="AU122" i="3"/>
  <c r="AI8" i="14" l="1"/>
  <c r="AI31" i="14" s="1"/>
  <c r="AI36" i="14" s="1"/>
  <c r="AI37" i="14" s="1"/>
  <c r="AJ33" i="14" s="1"/>
  <c r="AJ35" i="14" s="1"/>
  <c r="AI9" i="13"/>
  <c r="AI11" i="13" s="1"/>
  <c r="AK14" i="8"/>
  <c r="AK15" i="8" s="1"/>
  <c r="AK16" i="8" s="1"/>
  <c r="AK17" i="8" s="1"/>
  <c r="AJ47" i="10"/>
  <c r="S19" i="11"/>
  <c r="S46" i="10"/>
  <c r="S49" i="10" s="1"/>
  <c r="Y14" i="9"/>
  <c r="Y15" i="9" s="1"/>
  <c r="Y16" i="9" s="1"/>
  <c r="Y17" i="9" s="1"/>
  <c r="X48" i="10"/>
  <c r="R49" i="10"/>
  <c r="AI33" i="10"/>
  <c r="AI31" i="11"/>
  <c r="AI23" i="12" s="1"/>
  <c r="AI25" i="12" s="1"/>
  <c r="X21" i="9"/>
  <c r="X34" i="10" s="1"/>
  <c r="X35" i="10" s="1"/>
  <c r="AJ21" i="8"/>
  <c r="AF15" i="6"/>
  <c r="T30" i="7"/>
  <c r="S33" i="7"/>
  <c r="S38" i="7"/>
  <c r="T18" i="7"/>
  <c r="T21" i="7" s="1"/>
  <c r="E128" i="7"/>
  <c r="F127" i="7"/>
  <c r="T34" i="7"/>
  <c r="AV122" i="3"/>
  <c r="AO120" i="3"/>
  <c r="AN123" i="3"/>
  <c r="AJ8" i="14" l="1"/>
  <c r="AJ31" i="14" s="1"/>
  <c r="AJ36" i="14" s="1"/>
  <c r="AJ37" i="14" s="1"/>
  <c r="AK33" i="14" s="1"/>
  <c r="AK35" i="14" s="1"/>
  <c r="AJ9" i="13"/>
  <c r="AJ11" i="13" s="1"/>
  <c r="AL14" i="8"/>
  <c r="AL15" i="8" s="1"/>
  <c r="AL16" i="8" s="1"/>
  <c r="AL17" i="8" s="1"/>
  <c r="AK47" i="10"/>
  <c r="Z14" i="9"/>
  <c r="Z15" i="9" s="1"/>
  <c r="Z16" i="9" s="1"/>
  <c r="Z17" i="9" s="1"/>
  <c r="Y48" i="10"/>
  <c r="T19" i="11"/>
  <c r="T46" i="10"/>
  <c r="T49" i="10" s="1"/>
  <c r="AJ33" i="10"/>
  <c r="AJ31" i="11"/>
  <c r="AJ23" i="12" s="1"/>
  <c r="AJ25" i="12" s="1"/>
  <c r="Y21" i="9"/>
  <c r="Y34" i="10" s="1"/>
  <c r="Y35" i="10" s="1"/>
  <c r="AK21" i="8"/>
  <c r="AF16" i="6"/>
  <c r="AF17" i="6" s="1"/>
  <c r="AF43" i="10" s="1"/>
  <c r="U18" i="7"/>
  <c r="U21" i="7" s="1"/>
  <c r="T38" i="7"/>
  <c r="U30" i="7"/>
  <c r="T33" i="7"/>
  <c r="E129" i="7"/>
  <c r="U34" i="7"/>
  <c r="F128" i="7"/>
  <c r="AP120" i="3"/>
  <c r="AO123" i="3"/>
  <c r="AW122" i="3"/>
  <c r="AK8" i="14" l="1"/>
  <c r="AK31" i="14" s="1"/>
  <c r="AK36" i="14" s="1"/>
  <c r="AK37" i="14" s="1"/>
  <c r="AL33" i="14" s="1"/>
  <c r="AL35" i="14" s="1"/>
  <c r="AK9" i="13"/>
  <c r="AK11" i="13" s="1"/>
  <c r="AM14" i="8"/>
  <c r="AM15" i="8" s="1"/>
  <c r="AM16" i="8" s="1"/>
  <c r="AM17" i="8" s="1"/>
  <c r="AM47" i="10" s="1"/>
  <c r="AL47" i="10"/>
  <c r="U19" i="11"/>
  <c r="U46" i="10"/>
  <c r="U49" i="10" s="1"/>
  <c r="AA14" i="9"/>
  <c r="AA15" i="9" s="1"/>
  <c r="AA16" i="9" s="1"/>
  <c r="AA17" i="9" s="1"/>
  <c r="Z48" i="10"/>
  <c r="AK33" i="10"/>
  <c r="AK31" i="11"/>
  <c r="AK23" i="12" s="1"/>
  <c r="AK25" i="12" s="1"/>
  <c r="Z21" i="9"/>
  <c r="Z34" i="10" s="1"/>
  <c r="Z35" i="10" s="1"/>
  <c r="AL21" i="8"/>
  <c r="AF21" i="6"/>
  <c r="AF29" i="10" s="1"/>
  <c r="AF30" i="10" s="1"/>
  <c r="AG14" i="6"/>
  <c r="V30" i="7"/>
  <c r="U33" i="7"/>
  <c r="V34" i="7"/>
  <c r="F129" i="7"/>
  <c r="E130" i="7"/>
  <c r="V18" i="7"/>
  <c r="V21" i="7" s="1"/>
  <c r="U38" i="7"/>
  <c r="H122" i="3"/>
  <c r="AQ120" i="3"/>
  <c r="AP123" i="3"/>
  <c r="AL8" i="14" l="1"/>
  <c r="AL31" i="14" s="1"/>
  <c r="AL36" i="14" s="1"/>
  <c r="AL37" i="14" s="1"/>
  <c r="AM33" i="14" s="1"/>
  <c r="AM35" i="14" s="1"/>
  <c r="AL9" i="13"/>
  <c r="AL11" i="13" s="1"/>
  <c r="AB14" i="9"/>
  <c r="AB15" i="9" s="1"/>
  <c r="AB16" i="9" s="1"/>
  <c r="AB17" i="9" s="1"/>
  <c r="AA48" i="10"/>
  <c r="V19" i="11"/>
  <c r="V46" i="10"/>
  <c r="V49" i="10" s="1"/>
  <c r="AL33" i="10"/>
  <c r="AL31" i="11"/>
  <c r="AL23" i="12" s="1"/>
  <c r="AL25" i="12" s="1"/>
  <c r="AM21" i="8"/>
  <c r="AN14" i="8"/>
  <c r="AN15" i="8" s="1"/>
  <c r="AM19" i="8"/>
  <c r="AA21" i="9"/>
  <c r="AA34" i="10" s="1"/>
  <c r="AA35" i="10" s="1"/>
  <c r="AG15" i="6"/>
  <c r="V33" i="7"/>
  <c r="W30" i="7"/>
  <c r="W18" i="7"/>
  <c r="W21" i="7" s="1"/>
  <c r="V38" i="7"/>
  <c r="E131" i="7"/>
  <c r="F130" i="7"/>
  <c r="W34" i="7"/>
  <c r="AR120" i="3"/>
  <c r="AQ123" i="3"/>
  <c r="AM8" i="14" l="1"/>
  <c r="AM31" i="14" s="1"/>
  <c r="AM36" i="14" s="1"/>
  <c r="AM37" i="14" s="1"/>
  <c r="AN33" i="14" s="1"/>
  <c r="AN35" i="14" s="1"/>
  <c r="AM9" i="13"/>
  <c r="AM11" i="13" s="1"/>
  <c r="W19" i="11"/>
  <c r="W46" i="10"/>
  <c r="W49" i="10" s="1"/>
  <c r="AC14" i="9"/>
  <c r="AC15" i="9" s="1"/>
  <c r="AC16" i="9" s="1"/>
  <c r="AC17" i="9" s="1"/>
  <c r="AB48" i="10"/>
  <c r="AM33" i="10"/>
  <c r="AM31" i="11"/>
  <c r="AM23" i="12" s="1"/>
  <c r="AM25" i="12" s="1"/>
  <c r="AB21" i="9"/>
  <c r="AB34" i="10" s="1"/>
  <c r="AB35" i="10" s="1"/>
  <c r="AN16" i="8"/>
  <c r="AN17" i="8" s="1"/>
  <c r="AG16" i="6"/>
  <c r="AG17" i="6" s="1"/>
  <c r="AG43" i="10" s="1"/>
  <c r="W33" i="7"/>
  <c r="X30" i="7"/>
  <c r="W38" i="7"/>
  <c r="X18" i="7"/>
  <c r="X21" i="7" s="1"/>
  <c r="F131" i="7"/>
  <c r="X34" i="7"/>
  <c r="E132" i="7"/>
  <c r="AS120" i="3"/>
  <c r="AR123" i="3"/>
  <c r="AO14" i="8" l="1"/>
  <c r="AO15" i="8" s="1"/>
  <c r="AO16" i="8" s="1"/>
  <c r="AO17" i="8" s="1"/>
  <c r="AN47" i="10"/>
  <c r="AD14" i="9"/>
  <c r="AD15" i="9" s="1"/>
  <c r="AD16" i="9" s="1"/>
  <c r="AD17" i="9" s="1"/>
  <c r="AC48" i="10"/>
  <c r="X19" i="11"/>
  <c r="X46" i="10"/>
  <c r="X49" i="10" s="1"/>
  <c r="AN21" i="8"/>
  <c r="AC21" i="9"/>
  <c r="AC34" i="10" s="1"/>
  <c r="AH14" i="6"/>
  <c r="AG21" i="6"/>
  <c r="AG29" i="10" s="1"/>
  <c r="AG30" i="10" s="1"/>
  <c r="Y18" i="7"/>
  <c r="Y21" i="7" s="1"/>
  <c r="X38" i="7"/>
  <c r="F132" i="7"/>
  <c r="Y34" i="7"/>
  <c r="E133" i="7"/>
  <c r="X33" i="7"/>
  <c r="Y30" i="7"/>
  <c r="AT120" i="3"/>
  <c r="AS123" i="3"/>
  <c r="AN8" i="14" l="1"/>
  <c r="AN31" i="14" s="1"/>
  <c r="AN36" i="14" s="1"/>
  <c r="AN37" i="14" s="1"/>
  <c r="AO33" i="14" s="1"/>
  <c r="AO35" i="14" s="1"/>
  <c r="AN9" i="13"/>
  <c r="AN11" i="13" s="1"/>
  <c r="AP14" i="8"/>
  <c r="AP15" i="8" s="1"/>
  <c r="AP16" i="8" s="1"/>
  <c r="AP17" i="8" s="1"/>
  <c r="AO47" i="10"/>
  <c r="Y19" i="11"/>
  <c r="Y46" i="10"/>
  <c r="Y49" i="10" s="1"/>
  <c r="AE14" i="9"/>
  <c r="AE15" i="9" s="1"/>
  <c r="AE16" i="9" s="1"/>
  <c r="AE17" i="9" s="1"/>
  <c r="AD48" i="10"/>
  <c r="AN33" i="10"/>
  <c r="AN31" i="11"/>
  <c r="AN23" i="12" s="1"/>
  <c r="AN25" i="12" s="1"/>
  <c r="AC35" i="10"/>
  <c r="AD21" i="9"/>
  <c r="AD34" i="10" s="1"/>
  <c r="AD35" i="10" s="1"/>
  <c r="AO21" i="8"/>
  <c r="AH15" i="6"/>
  <c r="Z30" i="7"/>
  <c r="Y33" i="7"/>
  <c r="Z34" i="7"/>
  <c r="E134" i="7"/>
  <c r="F133" i="7"/>
  <c r="Y38" i="7"/>
  <c r="Z18" i="7"/>
  <c r="Z21" i="7" s="1"/>
  <c r="AU120" i="3"/>
  <c r="AT123" i="3"/>
  <c r="AO8" i="14" l="1"/>
  <c r="AO31" i="14" s="1"/>
  <c r="AO36" i="14" s="1"/>
  <c r="AO37" i="14" s="1"/>
  <c r="AP33" i="14" s="1"/>
  <c r="AP35" i="14" s="1"/>
  <c r="AO9" i="13"/>
  <c r="AO11" i="13" s="1"/>
  <c r="AQ14" i="8"/>
  <c r="AQ15" i="8" s="1"/>
  <c r="AQ16" i="8" s="1"/>
  <c r="AQ17" i="8" s="1"/>
  <c r="AP47" i="10"/>
  <c r="AF14" i="9"/>
  <c r="AF15" i="9" s="1"/>
  <c r="AF16" i="9" s="1"/>
  <c r="AF17" i="9" s="1"/>
  <c r="AE48" i="10"/>
  <c r="Z19" i="11"/>
  <c r="Z46" i="10"/>
  <c r="Z49" i="10" s="1"/>
  <c r="AO33" i="10"/>
  <c r="AO31" i="11"/>
  <c r="AO23" i="12" s="1"/>
  <c r="AO25" i="12" s="1"/>
  <c r="AP21" i="8"/>
  <c r="AE21" i="9"/>
  <c r="AE34" i="10" s="1"/>
  <c r="AE35" i="10" s="1"/>
  <c r="AH16" i="6"/>
  <c r="AH17" i="6" s="1"/>
  <c r="AH43" i="10" s="1"/>
  <c r="F134" i="7"/>
  <c r="AA34" i="7"/>
  <c r="E135" i="7"/>
  <c r="AA18" i="7"/>
  <c r="AA21" i="7" s="1"/>
  <c r="Z38" i="7"/>
  <c r="Z33" i="7"/>
  <c r="AA30" i="7"/>
  <c r="AV120" i="3"/>
  <c r="AU123" i="3"/>
  <c r="AP8" i="14" l="1"/>
  <c r="AP31" i="14" s="1"/>
  <c r="AP36" i="14" s="1"/>
  <c r="AP37" i="14" s="1"/>
  <c r="AQ33" i="14" s="1"/>
  <c r="AQ35" i="14" s="1"/>
  <c r="AP9" i="13"/>
  <c r="AP11" i="13" s="1"/>
  <c r="AR14" i="8"/>
  <c r="AR15" i="8" s="1"/>
  <c r="AR16" i="8" s="1"/>
  <c r="AR17" i="8" s="1"/>
  <c r="AQ47" i="10"/>
  <c r="AA19" i="11"/>
  <c r="AA46" i="10"/>
  <c r="AA49" i="10" s="1"/>
  <c r="AG14" i="9"/>
  <c r="AG15" i="9" s="1"/>
  <c r="AG16" i="9" s="1"/>
  <c r="AG17" i="9" s="1"/>
  <c r="AF48" i="10"/>
  <c r="AP33" i="10"/>
  <c r="AP31" i="11"/>
  <c r="AP23" i="12" s="1"/>
  <c r="AP25" i="12" s="1"/>
  <c r="AF21" i="9"/>
  <c r="AF34" i="10" s="1"/>
  <c r="AF35" i="10" s="1"/>
  <c r="AQ21" i="8"/>
  <c r="AH21" i="6"/>
  <c r="AH29" i="10" s="1"/>
  <c r="AH30" i="10" s="1"/>
  <c r="AI14" i="6"/>
  <c r="AB18" i="7"/>
  <c r="AB21" i="7" s="1"/>
  <c r="AA38" i="7"/>
  <c r="AB34" i="7"/>
  <c r="F135" i="7"/>
  <c r="AB30" i="7"/>
  <c r="AA33" i="7"/>
  <c r="AW120" i="3"/>
  <c r="AV123" i="3"/>
  <c r="AQ8" i="14" l="1"/>
  <c r="AQ31" i="14" s="1"/>
  <c r="AQ36" i="14" s="1"/>
  <c r="AQ37" i="14" s="1"/>
  <c r="AR33" i="14" s="1"/>
  <c r="AR35" i="14" s="1"/>
  <c r="AQ9" i="13"/>
  <c r="AQ11" i="13" s="1"/>
  <c r="AS14" i="8"/>
  <c r="AS15" i="8" s="1"/>
  <c r="AS16" i="8" s="1"/>
  <c r="AS17" i="8" s="1"/>
  <c r="AR47" i="10"/>
  <c r="AH14" i="9"/>
  <c r="AH15" i="9" s="1"/>
  <c r="AH16" i="9" s="1"/>
  <c r="AH17" i="9" s="1"/>
  <c r="AG48" i="10"/>
  <c r="AB19" i="11"/>
  <c r="AB46" i="10"/>
  <c r="AB49" i="10" s="1"/>
  <c r="AQ33" i="10"/>
  <c r="AQ31" i="11"/>
  <c r="AQ23" i="12" s="1"/>
  <c r="AQ25" i="12" s="1"/>
  <c r="AR21" i="8"/>
  <c r="AG21" i="9"/>
  <c r="AG34" i="10" s="1"/>
  <c r="AG35" i="10" s="1"/>
  <c r="AI15" i="6"/>
  <c r="AI16" i="6" s="1"/>
  <c r="AI17" i="6" s="1"/>
  <c r="AI43" i="10" s="1"/>
  <c r="AB33" i="7"/>
  <c r="AC30" i="7"/>
  <c r="AC18" i="7"/>
  <c r="AC21" i="7" s="1"/>
  <c r="AB38" i="7"/>
  <c r="H120" i="3"/>
  <c r="AW123" i="3"/>
  <c r="AR8" i="14" l="1"/>
  <c r="AR31" i="14" s="1"/>
  <c r="AR36" i="14" s="1"/>
  <c r="AR37" i="14" s="1"/>
  <c r="AS33" i="14" s="1"/>
  <c r="AS35" i="14" s="1"/>
  <c r="AR9" i="13"/>
  <c r="AR11" i="13" s="1"/>
  <c r="AT14" i="8"/>
  <c r="AT15" i="8" s="1"/>
  <c r="AT16" i="8" s="1"/>
  <c r="AT21" i="8" s="1"/>
  <c r="AS47" i="10"/>
  <c r="AC19" i="11"/>
  <c r="AC46" i="10"/>
  <c r="AC49" i="10" s="1"/>
  <c r="AI14" i="9"/>
  <c r="AI15" i="9" s="1"/>
  <c r="AI16" i="9" s="1"/>
  <c r="AI17" i="9" s="1"/>
  <c r="AH48" i="10"/>
  <c r="AR33" i="10"/>
  <c r="AR31" i="11"/>
  <c r="AR23" i="12" s="1"/>
  <c r="AR25" i="12" s="1"/>
  <c r="AH21" i="9"/>
  <c r="AH34" i="10" s="1"/>
  <c r="AH35" i="10" s="1"/>
  <c r="AS21" i="8"/>
  <c r="AI21" i="6"/>
  <c r="AI29" i="10" s="1"/>
  <c r="AI30" i="10" s="1"/>
  <c r="AJ14" i="6"/>
  <c r="AD18" i="7"/>
  <c r="AD21" i="7" s="1"/>
  <c r="AC38" i="7"/>
  <c r="AT8" i="14" l="1"/>
  <c r="AT31" i="14" s="1"/>
  <c r="AT36" i="14" s="1"/>
  <c r="AT9" i="13"/>
  <c r="AT11" i="13" s="1"/>
  <c r="AS8" i="14"/>
  <c r="AS31" i="14" s="1"/>
  <c r="AS36" i="14" s="1"/>
  <c r="AS37" i="14" s="1"/>
  <c r="AT33" i="14" s="1"/>
  <c r="AT35" i="14" s="1"/>
  <c r="AS9" i="13"/>
  <c r="AS11" i="13" s="1"/>
  <c r="AJ14" i="9"/>
  <c r="AJ15" i="9" s="1"/>
  <c r="AJ16" i="9" s="1"/>
  <c r="AJ17" i="9" s="1"/>
  <c r="AI48" i="10"/>
  <c r="AD19" i="11"/>
  <c r="AD46" i="10"/>
  <c r="AD49" i="10" s="1"/>
  <c r="AS33" i="10"/>
  <c r="AS31" i="11"/>
  <c r="AS23" i="12" s="1"/>
  <c r="AS25" i="12" s="1"/>
  <c r="AT33" i="10"/>
  <c r="AT31" i="11"/>
  <c r="AT23" i="12" s="1"/>
  <c r="AT25" i="12" s="1"/>
  <c r="AT17" i="8"/>
  <c r="AI21" i="9"/>
  <c r="AI34" i="10" s="1"/>
  <c r="AI35" i="10" s="1"/>
  <c r="AJ15" i="6"/>
  <c r="AE18" i="7"/>
  <c r="AE21" i="7" s="1"/>
  <c r="AD38" i="7"/>
  <c r="AT37" i="14" l="1"/>
  <c r="AU33" i="14" s="1"/>
  <c r="AU35" i="14" s="1"/>
  <c r="AU14" i="8"/>
  <c r="AU15" i="8" s="1"/>
  <c r="AU16" i="8" s="1"/>
  <c r="AU21" i="8" s="1"/>
  <c r="AT47" i="10"/>
  <c r="AK14" i="9"/>
  <c r="AK15" i="9" s="1"/>
  <c r="AK16" i="9" s="1"/>
  <c r="AK17" i="9" s="1"/>
  <c r="AJ48" i="10"/>
  <c r="AE19" i="11"/>
  <c r="AE46" i="10"/>
  <c r="AE49" i="10" s="1"/>
  <c r="AJ21" i="9"/>
  <c r="AJ34" i="10" s="1"/>
  <c r="AJ35" i="10" s="1"/>
  <c r="AJ16" i="6"/>
  <c r="AE38" i="7"/>
  <c r="AF18" i="7"/>
  <c r="AF21" i="7" s="1"/>
  <c r="AU8" i="14" l="1"/>
  <c r="AU31" i="14" s="1"/>
  <c r="AU36" i="14" s="1"/>
  <c r="AU37" i="14" s="1"/>
  <c r="AV33" i="14" s="1"/>
  <c r="AV35" i="14" s="1"/>
  <c r="AU9" i="13"/>
  <c r="AU11" i="13" s="1"/>
  <c r="AF19" i="11"/>
  <c r="AF46" i="10"/>
  <c r="AF49" i="10" s="1"/>
  <c r="AL14" i="9"/>
  <c r="AL15" i="9" s="1"/>
  <c r="AL16" i="9" s="1"/>
  <c r="AL17" i="9" s="1"/>
  <c r="AK48" i="10"/>
  <c r="AU33" i="10"/>
  <c r="AU31" i="11"/>
  <c r="AU23" i="12" s="1"/>
  <c r="AU25" i="12" s="1"/>
  <c r="AU17" i="8"/>
  <c r="AK21" i="9"/>
  <c r="AK34" i="10" s="1"/>
  <c r="AK35" i="10" s="1"/>
  <c r="AJ21" i="6"/>
  <c r="AJ29" i="10" s="1"/>
  <c r="AJ30" i="10" s="1"/>
  <c r="AJ17" i="6"/>
  <c r="AJ43" i="10" s="1"/>
  <c r="AG18" i="7"/>
  <c r="AG21" i="7" s="1"/>
  <c r="AF38" i="7"/>
  <c r="AV14" i="8" l="1"/>
  <c r="AV15" i="8" s="1"/>
  <c r="AV16" i="8" s="1"/>
  <c r="AV21" i="8" s="1"/>
  <c r="AU47" i="10"/>
  <c r="AG19" i="11"/>
  <c r="AG46" i="10"/>
  <c r="AG49" i="10" s="1"/>
  <c r="AM14" i="9"/>
  <c r="AM15" i="9" s="1"/>
  <c r="AM16" i="9" s="1"/>
  <c r="AM17" i="9" s="1"/>
  <c r="AM48" i="10" s="1"/>
  <c r="AL48" i="10"/>
  <c r="AL21" i="9"/>
  <c r="AL34" i="10" s="1"/>
  <c r="AL35" i="10" s="1"/>
  <c r="AK14" i="6"/>
  <c r="AG38" i="7"/>
  <c r="AH18" i="7"/>
  <c r="AH21" i="7" s="1"/>
  <c r="AV8" i="14" l="1"/>
  <c r="AV31" i="14" s="1"/>
  <c r="AV36" i="14" s="1"/>
  <c r="AV37" i="14" s="1"/>
  <c r="AW33" i="14" s="1"/>
  <c r="AW35" i="14" s="1"/>
  <c r="AV9" i="13"/>
  <c r="AV11" i="13" s="1"/>
  <c r="AH19" i="11"/>
  <c r="AH46" i="10"/>
  <c r="AH49" i="10" s="1"/>
  <c r="AV33" i="10"/>
  <c r="AV31" i="11"/>
  <c r="AV23" i="12" s="1"/>
  <c r="AV25" i="12" s="1"/>
  <c r="AV17" i="8"/>
  <c r="AN14" i="9"/>
  <c r="AN15" i="9" s="1"/>
  <c r="AM19" i="9"/>
  <c r="AM21" i="9"/>
  <c r="AM34" i="10" s="1"/>
  <c r="AM35" i="10" s="1"/>
  <c r="AK15" i="6"/>
  <c r="AK16" i="6" s="1"/>
  <c r="AK21" i="6" s="1"/>
  <c r="AK29" i="10" s="1"/>
  <c r="AK30" i="10" s="1"/>
  <c r="AH38" i="7"/>
  <c r="AI18" i="7"/>
  <c r="AI21" i="7" s="1"/>
  <c r="AW14" i="8" l="1"/>
  <c r="AW15" i="8" s="1"/>
  <c r="AV47" i="10"/>
  <c r="AI19" i="11"/>
  <c r="AI46" i="10"/>
  <c r="AI49" i="10" s="1"/>
  <c r="AN16" i="9"/>
  <c r="AN17" i="9" s="1"/>
  <c r="AK17" i="6"/>
  <c r="AK43" i="10" s="1"/>
  <c r="AI38" i="7"/>
  <c r="AJ18" i="7"/>
  <c r="AJ21" i="7" s="1"/>
  <c r="AJ19" i="11" l="1"/>
  <c r="AJ46" i="10"/>
  <c r="AJ49" i="10" s="1"/>
  <c r="AO14" i="9"/>
  <c r="AO15" i="9" s="1"/>
  <c r="AO16" i="9" s="1"/>
  <c r="AO17" i="9" s="1"/>
  <c r="AN48" i="10"/>
  <c r="AW16" i="8"/>
  <c r="C15" i="8"/>
  <c r="AN21" i="9"/>
  <c r="AN34" i="10" s="1"/>
  <c r="AN35" i="10" s="1"/>
  <c r="AL14" i="6"/>
  <c r="AJ38" i="7"/>
  <c r="AK18" i="7"/>
  <c r="AK21" i="7" s="1"/>
  <c r="AP14" i="9" l="1"/>
  <c r="AP15" i="9" s="1"/>
  <c r="AP16" i="9" s="1"/>
  <c r="AP17" i="9" s="1"/>
  <c r="AO48" i="10"/>
  <c r="AK19" i="11"/>
  <c r="AK46" i="10"/>
  <c r="AK49" i="10" s="1"/>
  <c r="AO21" i="9"/>
  <c r="AO34" i="10" s="1"/>
  <c r="AO35" i="10" s="1"/>
  <c r="AW21" i="8"/>
  <c r="C16" i="8"/>
  <c r="AW17" i="8"/>
  <c r="AW47" i="10" s="1"/>
  <c r="AL15" i="6"/>
  <c r="AL16" i="6" s="1"/>
  <c r="AL17" i="6" s="1"/>
  <c r="AL43" i="10" s="1"/>
  <c r="AL18" i="7"/>
  <c r="AL21" i="7" s="1"/>
  <c r="AK38" i="7"/>
  <c r="AW8" i="14" l="1"/>
  <c r="AW9" i="13"/>
  <c r="E47" i="10"/>
  <c r="D47" i="10"/>
  <c r="AL19" i="11"/>
  <c r="AL46" i="10"/>
  <c r="AL49" i="10" s="1"/>
  <c r="AQ14" i="9"/>
  <c r="AQ15" i="9" s="1"/>
  <c r="AQ16" i="9" s="1"/>
  <c r="AQ17" i="9" s="1"/>
  <c r="AP48" i="10"/>
  <c r="AW33" i="10"/>
  <c r="H33" i="10" s="1"/>
  <c r="AW31" i="11"/>
  <c r="AW23" i="12" s="1"/>
  <c r="AW25" i="12" s="1"/>
  <c r="H25" i="12" s="1"/>
  <c r="H17" i="8"/>
  <c r="AW19" i="8"/>
  <c r="C19" i="8" s="1"/>
  <c r="F3" i="8" s="1"/>
  <c r="F4" i="8" s="1"/>
  <c r="H21" i="8"/>
  <c r="C21" i="8"/>
  <c r="I24" i="8"/>
  <c r="H22" i="8"/>
  <c r="H23" i="8"/>
  <c r="AP21" i="9"/>
  <c r="AP34" i="10" s="1"/>
  <c r="AP35" i="10" s="1"/>
  <c r="AL21" i="6"/>
  <c r="AL29" i="10" s="1"/>
  <c r="AL30" i="10" s="1"/>
  <c r="AM14" i="6"/>
  <c r="AL38" i="7"/>
  <c r="AM18" i="7"/>
  <c r="AM21" i="7" s="1"/>
  <c r="AW11" i="13" l="1"/>
  <c r="H11" i="13" s="1"/>
  <c r="H13" i="13" s="1"/>
  <c r="H16" i="13" s="1"/>
  <c r="H9" i="13"/>
  <c r="AW31" i="14"/>
  <c r="G8" i="14"/>
  <c r="AR14" i="9"/>
  <c r="AR15" i="9" s="1"/>
  <c r="AR16" i="9" s="1"/>
  <c r="AR17" i="9" s="1"/>
  <c r="AQ48" i="10"/>
  <c r="AM19" i="11"/>
  <c r="AM46" i="10"/>
  <c r="AM49" i="10" s="1"/>
  <c r="H31" i="11"/>
  <c r="H23" i="12" s="1"/>
  <c r="AQ21" i="9"/>
  <c r="AQ34" i="10" s="1"/>
  <c r="AQ35" i="10" s="1"/>
  <c r="AM15" i="6"/>
  <c r="AM16" i="6" s="1"/>
  <c r="AM21" i="6" s="1"/>
  <c r="AM29" i="10" s="1"/>
  <c r="AM30" i="10" s="1"/>
  <c r="AM38" i="7"/>
  <c r="AN18" i="7"/>
  <c r="AN21" i="7" s="1"/>
  <c r="AW36" i="14" l="1"/>
  <c r="AW37" i="14" s="1"/>
  <c r="AW38" i="14" s="1"/>
  <c r="H38" i="14" s="1"/>
  <c r="E38" i="14" s="1"/>
  <c r="G31" i="14"/>
  <c r="AS14" i="9"/>
  <c r="AS15" i="9" s="1"/>
  <c r="AS16" i="9" s="1"/>
  <c r="AS17" i="9" s="1"/>
  <c r="AR48" i="10"/>
  <c r="AN19" i="11"/>
  <c r="AN46" i="10"/>
  <c r="AN49" i="10" s="1"/>
  <c r="AR21" i="9"/>
  <c r="AR34" i="10" s="1"/>
  <c r="AR35" i="10" s="1"/>
  <c r="AM17" i="6"/>
  <c r="AM43" i="10" s="1"/>
  <c r="AO18" i="7"/>
  <c r="AO21" i="7" s="1"/>
  <c r="AN38" i="7"/>
  <c r="AO19" i="11" l="1"/>
  <c r="AO46" i="10"/>
  <c r="AO49" i="10" s="1"/>
  <c r="AT14" i="9"/>
  <c r="AT15" i="9" s="1"/>
  <c r="AT16" i="9" s="1"/>
  <c r="AT17" i="9" s="1"/>
  <c r="AS48" i="10"/>
  <c r="AN14" i="6"/>
  <c r="AN15" i="6" s="1"/>
  <c r="AM19" i="6"/>
  <c r="AS21" i="9"/>
  <c r="AS34" i="10" s="1"/>
  <c r="AS35" i="10" s="1"/>
  <c r="AO38" i="7"/>
  <c r="AP18" i="7"/>
  <c r="AP21" i="7" s="1"/>
  <c r="AU14" i="9" l="1"/>
  <c r="AU15" i="9" s="1"/>
  <c r="AU16" i="9" s="1"/>
  <c r="AU17" i="9" s="1"/>
  <c r="AT48" i="10"/>
  <c r="AP19" i="11"/>
  <c r="AP46" i="10"/>
  <c r="AP49" i="10" s="1"/>
  <c r="AT21" i="9"/>
  <c r="AT34" i="10" s="1"/>
  <c r="AT35" i="10" s="1"/>
  <c r="AN16" i="6"/>
  <c r="AN17" i="6" s="1"/>
  <c r="AN43" i="10" s="1"/>
  <c r="AP38" i="7"/>
  <c r="AQ18" i="7"/>
  <c r="AQ21" i="7" s="1"/>
  <c r="AQ19" i="11" l="1"/>
  <c r="AQ46" i="10"/>
  <c r="AQ49" i="10" s="1"/>
  <c r="AV14" i="9"/>
  <c r="AV15" i="9" s="1"/>
  <c r="AV16" i="9" s="1"/>
  <c r="AV17" i="9" s="1"/>
  <c r="AU48" i="10"/>
  <c r="AU21" i="9"/>
  <c r="AU34" i="10" s="1"/>
  <c r="AU35" i="10" s="1"/>
  <c r="AN21" i="6"/>
  <c r="AN29" i="10" s="1"/>
  <c r="AN30" i="10" s="1"/>
  <c r="AO14" i="6"/>
  <c r="AQ38" i="7"/>
  <c r="AR18" i="7"/>
  <c r="AR21" i="7" s="1"/>
  <c r="AW14" i="9" l="1"/>
  <c r="AW15" i="9" s="1"/>
  <c r="AV48" i="10"/>
  <c r="AR19" i="11"/>
  <c r="AR46" i="10"/>
  <c r="AR49" i="10" s="1"/>
  <c r="AV21" i="9"/>
  <c r="AV34" i="10" s="1"/>
  <c r="AV35" i="10" s="1"/>
  <c r="AO15" i="6"/>
  <c r="AR38" i="7"/>
  <c r="AS18" i="7"/>
  <c r="AS21" i="7" s="1"/>
  <c r="AS19" i="11" l="1"/>
  <c r="AS46" i="10"/>
  <c r="AS49" i="10" s="1"/>
  <c r="AW16" i="9"/>
  <c r="C15" i="9"/>
  <c r="AO16" i="6"/>
  <c r="AO17" i="6" s="1"/>
  <c r="AO43" i="10" s="1"/>
  <c r="AS38" i="7"/>
  <c r="AT18" i="7"/>
  <c r="AT21" i="7" s="1"/>
  <c r="AT19" i="11" l="1"/>
  <c r="AT46" i="10"/>
  <c r="AT49" i="10" s="1"/>
  <c r="C16" i="9"/>
  <c r="AW17" i="9"/>
  <c r="AW48" i="10" s="1"/>
  <c r="AW21" i="9"/>
  <c r="AW34" i="10" s="1"/>
  <c r="AO21" i="6"/>
  <c r="AO29" i="10" s="1"/>
  <c r="AO30" i="10" s="1"/>
  <c r="AP14" i="6"/>
  <c r="AU18" i="7"/>
  <c r="AU21" i="7" s="1"/>
  <c r="AT38" i="7"/>
  <c r="D48" i="10" l="1"/>
  <c r="E48" i="10"/>
  <c r="AU19" i="11"/>
  <c r="AU46" i="10"/>
  <c r="AU49" i="10" s="1"/>
  <c r="AW35" i="10"/>
  <c r="H34" i="10"/>
  <c r="H17" i="9"/>
  <c r="AW19" i="9"/>
  <c r="C19" i="9" s="1"/>
  <c r="F3" i="9" s="1"/>
  <c r="F4" i="9" s="1"/>
  <c r="H21" i="9"/>
  <c r="C21" i="9"/>
  <c r="H22" i="9"/>
  <c r="I24" i="9"/>
  <c r="H23" i="9"/>
  <c r="AP15" i="6"/>
  <c r="AV18" i="7"/>
  <c r="AV21" i="7" s="1"/>
  <c r="AU38" i="7"/>
  <c r="AV19" i="11" l="1"/>
  <c r="AV46" i="10"/>
  <c r="AV49" i="10" s="1"/>
  <c r="H35" i="10"/>
  <c r="C35" i="10"/>
  <c r="Z37" i="3" s="1"/>
  <c r="D35" i="10"/>
  <c r="Z38" i="3" s="1"/>
  <c r="AP16" i="6"/>
  <c r="AP17" i="6" s="1"/>
  <c r="AP43" i="10" s="1"/>
  <c r="AV38" i="7"/>
  <c r="AW18" i="7"/>
  <c r="AW21" i="7" s="1"/>
  <c r="AW19" i="11" l="1"/>
  <c r="AW46" i="10"/>
  <c r="AP21" i="6"/>
  <c r="AP29" i="10" s="1"/>
  <c r="AP30" i="10" s="1"/>
  <c r="AQ14" i="6"/>
  <c r="AW38" i="7"/>
  <c r="H21" i="7"/>
  <c r="AW49" i="10" l="1"/>
  <c r="D46" i="10"/>
  <c r="E46" i="10"/>
  <c r="AQ15" i="6"/>
  <c r="D49" i="10" l="1"/>
  <c r="Z35" i="3" s="1"/>
  <c r="E49" i="10"/>
  <c r="Z36" i="3" s="1"/>
  <c r="AQ16" i="6"/>
  <c r="AQ17" i="6" s="1"/>
  <c r="AQ43" i="10" s="1"/>
  <c r="AQ21" i="6" l="1"/>
  <c r="AQ29" i="10" s="1"/>
  <c r="AQ30" i="10" s="1"/>
  <c r="AR14" i="6"/>
  <c r="AR15" i="6" l="1"/>
  <c r="AR16" i="6" l="1"/>
  <c r="AR17" i="6" s="1"/>
  <c r="AR43" i="10" l="1"/>
  <c r="AR19" i="6"/>
  <c r="AR21" i="6"/>
  <c r="AR29" i="10" s="1"/>
  <c r="AR30" i="10" s="1"/>
  <c r="AS14" i="6"/>
  <c r="AS15" i="6" l="1"/>
  <c r="AS16" i="6" l="1"/>
  <c r="AS17" i="6" s="1"/>
  <c r="AS43" i="10" s="1"/>
  <c r="AS21" i="6" l="1"/>
  <c r="AS29" i="10" s="1"/>
  <c r="AS30" i="10" s="1"/>
  <c r="AT14" i="6"/>
  <c r="AT15" i="6" l="1"/>
  <c r="AT16" i="6" l="1"/>
  <c r="AT17" i="6" s="1"/>
  <c r="AT43" i="10" s="1"/>
  <c r="AT21" i="6" l="1"/>
  <c r="AT29" i="10" s="1"/>
  <c r="AT30" i="10" s="1"/>
  <c r="AU14" i="6"/>
  <c r="AU15" i="6" l="1"/>
  <c r="AU16" i="6" l="1"/>
  <c r="AU17" i="6" s="1"/>
  <c r="AU43" i="10" s="1"/>
  <c r="AU21" i="6" l="1"/>
  <c r="AU29" i="10" s="1"/>
  <c r="AU30" i="10" s="1"/>
  <c r="AV14" i="6"/>
  <c r="AV15" i="6" l="1"/>
  <c r="AV16" i="6" l="1"/>
  <c r="AV17" i="6" l="1"/>
  <c r="AV21" i="6"/>
  <c r="AV29" i="10" s="1"/>
  <c r="AV30" i="10" s="1"/>
  <c r="AW14" i="6" l="1"/>
  <c r="AW15" i="6" s="1"/>
  <c r="AW16" i="6" s="1"/>
  <c r="AW21" i="6" s="1"/>
  <c r="AW29" i="10" s="1"/>
  <c r="AV43" i="10"/>
  <c r="AW30" i="10" l="1"/>
  <c r="E30" i="10" s="1"/>
  <c r="Z24" i="3" s="1"/>
  <c r="AB24" i="3" s="1"/>
  <c r="H29" i="10"/>
  <c r="C15" i="6"/>
  <c r="AW17" i="6"/>
  <c r="AW43" i="10" s="1"/>
  <c r="H22" i="6"/>
  <c r="H23" i="6"/>
  <c r="C21" i="6"/>
  <c r="H21" i="6"/>
  <c r="I24" i="6"/>
  <c r="C16" i="6"/>
  <c r="E43" i="10" l="1"/>
  <c r="D43" i="10"/>
  <c r="H30" i="10"/>
  <c r="H37" i="10" s="1"/>
  <c r="D30" i="10"/>
  <c r="Z23" i="3" s="1"/>
  <c r="AB23" i="3" s="1"/>
  <c r="AW19" i="6"/>
  <c r="C19" i="6" s="1"/>
  <c r="F3" i="6" s="1"/>
  <c r="H17" i="6"/>
  <c r="R135" i="5"/>
  <c r="O135" i="5"/>
  <c r="Y135" i="5"/>
  <c r="U135" i="5"/>
  <c r="M135" i="5"/>
  <c r="W135" i="5"/>
  <c r="X135" i="5"/>
  <c r="S135" i="5"/>
  <c r="L135" i="5"/>
  <c r="V135" i="5"/>
  <c r="Q135" i="5"/>
  <c r="P135" i="5"/>
  <c r="T135" i="5"/>
  <c r="K135" i="5"/>
  <c r="Z135" i="5"/>
  <c r="J135" i="5"/>
  <c r="AA135" i="5"/>
  <c r="N135" i="5"/>
  <c r="AB135" i="5"/>
  <c r="AB134" i="5" s="1"/>
  <c r="C134" i="5" s="1"/>
  <c r="D134" i="5" s="1"/>
  <c r="F4" i="6" l="1"/>
  <c r="P134" i="5"/>
  <c r="L134" i="5"/>
  <c r="O134" i="5"/>
  <c r="T134" i="5"/>
  <c r="W134" i="5"/>
  <c r="U134" i="5"/>
  <c r="S134" i="5"/>
  <c r="Z134" i="5"/>
  <c r="M134" i="5"/>
  <c r="Q134" i="5"/>
  <c r="Y134" i="5"/>
  <c r="X134" i="5"/>
  <c r="J134" i="5"/>
  <c r="V134" i="5"/>
  <c r="K134" i="5"/>
  <c r="N134" i="5"/>
  <c r="AA134" i="5"/>
  <c r="AA133" i="5" s="1"/>
  <c r="C133" i="5" s="1"/>
  <c r="D133" i="5" s="1"/>
  <c r="R134" i="5"/>
  <c r="V133" i="5" l="1"/>
  <c r="L133" i="5"/>
  <c r="M133" i="5"/>
  <c r="U133" i="5"/>
  <c r="N133" i="5"/>
  <c r="K133" i="5"/>
  <c r="R133" i="5"/>
  <c r="O133" i="5"/>
  <c r="X133" i="5"/>
  <c r="W133" i="5"/>
  <c r="T133" i="5"/>
  <c r="S133" i="5"/>
  <c r="J133" i="5"/>
  <c r="Z133" i="5"/>
  <c r="Z132" i="5" s="1"/>
  <c r="C132" i="5" s="1"/>
  <c r="D132" i="5" s="1"/>
  <c r="P133" i="5"/>
  <c r="Q133" i="5"/>
  <c r="Y133" i="5"/>
  <c r="P132" i="5" l="1"/>
  <c r="V132" i="5"/>
  <c r="M132" i="5"/>
  <c r="X132" i="5"/>
  <c r="O132" i="5"/>
  <c r="W132" i="5"/>
  <c r="U132" i="5"/>
  <c r="J132" i="5"/>
  <c r="L132" i="5"/>
  <c r="T132" i="5"/>
  <c r="Q132" i="5"/>
  <c r="K132" i="5"/>
  <c r="R132" i="5"/>
  <c r="S132" i="5"/>
  <c r="N132" i="5"/>
  <c r="Y132" i="5"/>
  <c r="Y131" i="5" s="1"/>
  <c r="C131" i="5" s="1"/>
  <c r="D131" i="5" s="1"/>
  <c r="U131" i="5" l="1"/>
  <c r="P131" i="5"/>
  <c r="V131" i="5"/>
  <c r="X131" i="5"/>
  <c r="X130" i="5" s="1"/>
  <c r="C130" i="5" s="1"/>
  <c r="D130" i="5" s="1"/>
  <c r="Q131" i="5"/>
  <c r="J131" i="5"/>
  <c r="T131" i="5"/>
  <c r="K131" i="5"/>
  <c r="L131" i="5"/>
  <c r="O131" i="5"/>
  <c r="R131" i="5"/>
  <c r="N131" i="5"/>
  <c r="M131" i="5"/>
  <c r="W131" i="5"/>
  <c r="S131" i="5"/>
  <c r="M130" i="5" l="1"/>
  <c r="J130" i="5"/>
  <c r="V130" i="5"/>
  <c r="N130" i="5"/>
  <c r="K130" i="5"/>
  <c r="U130" i="5"/>
  <c r="L130" i="5"/>
  <c r="O130" i="5"/>
  <c r="T130" i="5"/>
  <c r="Q130" i="5"/>
  <c r="P130" i="5"/>
  <c r="S130" i="5"/>
  <c r="R130" i="5"/>
  <c r="W130" i="5"/>
  <c r="W129" i="5" s="1"/>
  <c r="C129" i="5" s="1"/>
  <c r="D129" i="5" s="1"/>
  <c r="J129" i="5" l="1"/>
  <c r="N129" i="5"/>
  <c r="L129" i="5"/>
  <c r="U129" i="5"/>
  <c r="K129" i="5"/>
  <c r="P129" i="5"/>
  <c r="R129" i="5"/>
  <c r="Q129" i="5"/>
  <c r="S129" i="5"/>
  <c r="M129" i="5"/>
  <c r="V129" i="5"/>
  <c r="V128" i="5" s="1"/>
  <c r="C128" i="5" s="1"/>
  <c r="D128" i="5" s="1"/>
  <c r="T129" i="5"/>
  <c r="O129" i="5"/>
  <c r="O128" i="5" l="1"/>
  <c r="L128" i="5"/>
  <c r="S128" i="5"/>
  <c r="R128" i="5"/>
  <c r="T128" i="5"/>
  <c r="K128" i="5"/>
  <c r="N128" i="5"/>
  <c r="P128" i="5"/>
  <c r="M128" i="5"/>
  <c r="U128" i="5"/>
  <c r="U127" i="5" s="1"/>
  <c r="C127" i="5" s="1"/>
  <c r="D127" i="5" s="1"/>
  <c r="J128" i="5"/>
  <c r="Q128" i="5"/>
  <c r="L127" i="5" l="1"/>
  <c r="R127" i="5"/>
  <c r="P127" i="5"/>
  <c r="K127" i="5"/>
  <c r="O127" i="5"/>
  <c r="T127" i="5"/>
  <c r="T126" i="5" s="1"/>
  <c r="C126" i="5" s="1"/>
  <c r="D126" i="5" s="1"/>
  <c r="M127" i="5"/>
  <c r="J127" i="5"/>
  <c r="Q127" i="5"/>
  <c r="N127" i="5"/>
  <c r="S127" i="5"/>
  <c r="P126" i="5" l="1"/>
  <c r="K126" i="5"/>
  <c r="M126" i="5"/>
  <c r="J126" i="5"/>
  <c r="Q126" i="5"/>
  <c r="N126" i="5"/>
  <c r="L126" i="5"/>
  <c r="R126" i="5"/>
  <c r="O126" i="5"/>
  <c r="S126" i="5"/>
  <c r="S125" i="5" s="1"/>
  <c r="C125" i="5" s="1"/>
  <c r="D125" i="5" s="1"/>
  <c r="K125" i="5" l="1"/>
  <c r="O125" i="5"/>
  <c r="J125" i="5"/>
  <c r="P125" i="5"/>
  <c r="Q125" i="5"/>
  <c r="M125" i="5"/>
  <c r="L125" i="5"/>
  <c r="N125" i="5"/>
  <c r="R125" i="5"/>
  <c r="R124" i="5" s="1"/>
  <c r="C124" i="5" s="1"/>
  <c r="D124" i="5" s="1"/>
  <c r="N124" i="5" l="1"/>
  <c r="M124" i="5"/>
  <c r="P124" i="5"/>
  <c r="Q124" i="5"/>
  <c r="Q123" i="5" s="1"/>
  <c r="C123" i="5" s="1"/>
  <c r="D123" i="5" s="1"/>
  <c r="K124" i="5"/>
  <c r="O124" i="5"/>
  <c r="J124" i="5"/>
  <c r="L124" i="5"/>
  <c r="K123" i="5" l="1"/>
  <c r="O123" i="5"/>
  <c r="M123" i="5"/>
  <c r="J123" i="5"/>
  <c r="N123" i="5"/>
  <c r="P123" i="5"/>
  <c r="P122" i="5" s="1"/>
  <c r="C122" i="5" s="1"/>
  <c r="D122" i="5" s="1"/>
  <c r="L123" i="5"/>
  <c r="M122" i="5" l="1"/>
  <c r="J122" i="5"/>
  <c r="L122" i="5"/>
  <c r="K122" i="5"/>
  <c r="O122" i="5"/>
  <c r="O121" i="5" s="1"/>
  <c r="C121" i="5" s="1"/>
  <c r="D121" i="5" s="1"/>
  <c r="N122" i="5"/>
  <c r="K121" i="5" l="1"/>
  <c r="J121" i="5"/>
  <c r="N121" i="5"/>
  <c r="N120" i="5" s="1"/>
  <c r="C120" i="5" s="1"/>
  <c r="D120" i="5" s="1"/>
  <c r="M121" i="5"/>
  <c r="L121" i="5"/>
  <c r="M120" i="5" l="1"/>
  <c r="M119" i="5" s="1"/>
  <c r="C119" i="5" s="1"/>
  <c r="D119" i="5" s="1"/>
  <c r="L120" i="5"/>
  <c r="J120" i="5"/>
  <c r="K120" i="5"/>
  <c r="K119" i="5" l="1"/>
  <c r="J119" i="5"/>
  <c r="L119" i="5"/>
  <c r="L118" i="5" s="1"/>
  <c r="C118" i="5" s="1"/>
  <c r="D118" i="5" s="1"/>
  <c r="K118" i="5" l="1"/>
  <c r="K117" i="5" s="1"/>
  <c r="C117" i="5" s="1"/>
  <c r="D117" i="5" s="1"/>
  <c r="J118" i="5"/>
  <c r="J117" i="5" l="1"/>
  <c r="J116" i="5" s="1"/>
  <c r="C116" i="5" s="1"/>
  <c r="C114" i="5" l="1"/>
  <c r="D116" i="5"/>
  <c r="E116" i="5" l="1"/>
  <c r="I114" i="5"/>
  <c r="H114" i="5" s="1"/>
  <c r="I109" i="5"/>
  <c r="I108" i="5" s="1"/>
  <c r="D52" i="5" s="1"/>
  <c r="J18" i="5" l="1"/>
  <c r="I23" i="5"/>
  <c r="H23" i="5" s="1"/>
  <c r="E52" i="5"/>
  <c r="E117" i="5"/>
  <c r="F116" i="5"/>
  <c r="F3" i="5" l="1"/>
  <c r="F4" i="5" s="1"/>
  <c r="J5" i="10"/>
  <c r="X12" i="3" s="1"/>
  <c r="H26" i="5"/>
  <c r="F14" i="4"/>
  <c r="H115" i="5"/>
  <c r="J34" i="5"/>
  <c r="E118" i="5"/>
  <c r="F117" i="5"/>
  <c r="J21" i="5"/>
  <c r="J30" i="5"/>
  <c r="J18" i="11" l="1"/>
  <c r="J20" i="11" s="1"/>
  <c r="J22" i="11" s="1"/>
  <c r="J24" i="11" s="1"/>
  <c r="J26" i="11" s="1"/>
  <c r="J42" i="10"/>
  <c r="D5" i="10"/>
  <c r="F5" i="10" s="1"/>
  <c r="K18" i="5"/>
  <c r="K21" i="5" s="1"/>
  <c r="J38" i="5"/>
  <c r="J33" i="5"/>
  <c r="K30" i="5"/>
  <c r="F118" i="5"/>
  <c r="K34" i="5"/>
  <c r="E119" i="5"/>
  <c r="H31" i="5"/>
  <c r="I31" i="5" s="1"/>
  <c r="I40" i="5" s="1"/>
  <c r="H40" i="5" s="1"/>
  <c r="H43" i="5"/>
  <c r="I43" i="5" s="1"/>
  <c r="I26" i="5"/>
  <c r="J33" i="11" l="1"/>
  <c r="J11" i="14"/>
  <c r="K18" i="11"/>
  <c r="K20" i="11" s="1"/>
  <c r="K22" i="11" s="1"/>
  <c r="K24" i="11" s="1"/>
  <c r="K26" i="11" s="1"/>
  <c r="K42" i="10"/>
  <c r="K44" i="10" s="1"/>
  <c r="J44" i="10"/>
  <c r="I45" i="5"/>
  <c r="D10" i="10"/>
  <c r="F10" i="10" s="1"/>
  <c r="F11" i="10" s="1"/>
  <c r="Z13" i="3" s="1"/>
  <c r="E120" i="5"/>
  <c r="L34" i="5"/>
  <c r="F119" i="5"/>
  <c r="K33" i="5"/>
  <c r="L30" i="5"/>
  <c r="I44" i="5"/>
  <c r="K38" i="5"/>
  <c r="L18" i="5"/>
  <c r="L21" i="5" s="1"/>
  <c r="K33" i="11" l="1"/>
  <c r="K11" i="14"/>
  <c r="J42" i="14"/>
  <c r="J13" i="14"/>
  <c r="L18" i="11"/>
  <c r="L20" i="11" s="1"/>
  <c r="L22" i="11" s="1"/>
  <c r="L24" i="11" s="1"/>
  <c r="L26" i="11" s="1"/>
  <c r="L42" i="10"/>
  <c r="F34" i="10"/>
  <c r="F21" i="10"/>
  <c r="I34" i="10" s="1"/>
  <c r="G34" i="10" s="1"/>
  <c r="F15" i="10"/>
  <c r="I28" i="10" s="1"/>
  <c r="G28" i="10" s="1"/>
  <c r="F32" i="10"/>
  <c r="F29" i="10"/>
  <c r="F20" i="10"/>
  <c r="F16" i="10"/>
  <c r="F35" i="10"/>
  <c r="Z33" i="3" s="1"/>
  <c r="F33" i="10"/>
  <c r="F19" i="10"/>
  <c r="I32" i="10" s="1"/>
  <c r="G32" i="10" s="1"/>
  <c r="F17" i="10"/>
  <c r="Z17" i="3" s="1"/>
  <c r="F30" i="10"/>
  <c r="Z19" i="3" s="1"/>
  <c r="F28" i="10"/>
  <c r="F22" i="10"/>
  <c r="M30" i="5"/>
  <c r="L33" i="5"/>
  <c r="L38" i="5"/>
  <c r="M18" i="5"/>
  <c r="M21" i="5" s="1"/>
  <c r="E121" i="5"/>
  <c r="F120" i="5"/>
  <c r="M34" i="5"/>
  <c r="L33" i="11" l="1"/>
  <c r="L11" i="14"/>
  <c r="K42" i="14"/>
  <c r="K13" i="14"/>
  <c r="K14" i="14" s="1"/>
  <c r="J14" i="14"/>
  <c r="M18" i="11"/>
  <c r="M20" i="11" s="1"/>
  <c r="M22" i="11" s="1"/>
  <c r="M24" i="11" s="1"/>
  <c r="M26" i="11" s="1"/>
  <c r="M42" i="10"/>
  <c r="M44" i="10" s="1"/>
  <c r="L44" i="10"/>
  <c r="AB19" i="3"/>
  <c r="I35" i="10"/>
  <c r="G35" i="10" s="1"/>
  <c r="Z40" i="3" s="1"/>
  <c r="Z31" i="3"/>
  <c r="AB17" i="3" s="1"/>
  <c r="E32" i="10"/>
  <c r="E33" i="10"/>
  <c r="I29" i="10"/>
  <c r="G29" i="10" s="1"/>
  <c r="I33" i="10"/>
  <c r="G33" i="10" s="1"/>
  <c r="F37" i="10"/>
  <c r="I30" i="10"/>
  <c r="G30" i="10" s="1"/>
  <c r="Z26" i="3" s="1"/>
  <c r="F24" i="10"/>
  <c r="N30" i="5"/>
  <c r="M33" i="5"/>
  <c r="M38" i="5"/>
  <c r="N18" i="5"/>
  <c r="N21" i="5" s="1"/>
  <c r="E122" i="5"/>
  <c r="N34" i="5"/>
  <c r="F121" i="5"/>
  <c r="J16" i="14" l="1"/>
  <c r="J15" i="14"/>
  <c r="L13" i="14"/>
  <c r="L42" i="14"/>
  <c r="K16" i="14"/>
  <c r="K15" i="14"/>
  <c r="M33" i="11"/>
  <c r="M11" i="14"/>
  <c r="N18" i="11"/>
  <c r="N20" i="11" s="1"/>
  <c r="N22" i="11" s="1"/>
  <c r="N24" i="11" s="1"/>
  <c r="N26" i="11" s="1"/>
  <c r="N42" i="10"/>
  <c r="AB26" i="3"/>
  <c r="O18" i="5"/>
  <c r="O21" i="5" s="1"/>
  <c r="N38" i="5"/>
  <c r="O30" i="5"/>
  <c r="N33" i="5"/>
  <c r="O34" i="5"/>
  <c r="E123" i="5"/>
  <c r="F122" i="5"/>
  <c r="M42" i="14" l="1"/>
  <c r="M13" i="14"/>
  <c r="M14" i="14" s="1"/>
  <c r="N33" i="11"/>
  <c r="N11" i="14"/>
  <c r="L14" i="14"/>
  <c r="N44" i="10"/>
  <c r="O18" i="11"/>
  <c r="O20" i="11" s="1"/>
  <c r="O22" i="11" s="1"/>
  <c r="O24" i="11" s="1"/>
  <c r="O26" i="11" s="1"/>
  <c r="O42" i="10"/>
  <c r="O44" i="10" s="1"/>
  <c r="F123" i="5"/>
  <c r="P34" i="5"/>
  <c r="E124" i="5"/>
  <c r="P30" i="5"/>
  <c r="O33" i="5"/>
  <c r="O38" i="5"/>
  <c r="P18" i="5"/>
  <c r="P21" i="5" s="1"/>
  <c r="L15" i="14" l="1"/>
  <c r="L16" i="14"/>
  <c r="M16" i="14"/>
  <c r="M15" i="14"/>
  <c r="O33" i="11"/>
  <c r="O11" i="14"/>
  <c r="N13" i="14"/>
  <c r="N42" i="14"/>
  <c r="P18" i="11"/>
  <c r="P20" i="11" s="1"/>
  <c r="P22" i="11" s="1"/>
  <c r="P24" i="11" s="1"/>
  <c r="P26" i="11" s="1"/>
  <c r="P42" i="10"/>
  <c r="P38" i="5"/>
  <c r="Q18" i="5"/>
  <c r="Q21" i="5" s="1"/>
  <c r="E125" i="5"/>
  <c r="Q34" i="5"/>
  <c r="F124" i="5"/>
  <c r="Q30" i="5"/>
  <c r="P33" i="5"/>
  <c r="P33" i="11" l="1"/>
  <c r="P11" i="14"/>
  <c r="N14" i="14"/>
  <c r="O13" i="14"/>
  <c r="O14" i="14" s="1"/>
  <c r="O42" i="14"/>
  <c r="Q18" i="11"/>
  <c r="Q20" i="11" s="1"/>
  <c r="Q22" i="11" s="1"/>
  <c r="Q24" i="11" s="1"/>
  <c r="Q26" i="11" s="1"/>
  <c r="Q42" i="10"/>
  <c r="Q44" i="10" s="1"/>
  <c r="P44" i="10"/>
  <c r="Q33" i="5"/>
  <c r="R30" i="5"/>
  <c r="E126" i="5"/>
  <c r="F125" i="5"/>
  <c r="R34" i="5"/>
  <c r="Q38" i="5"/>
  <c r="R18" i="5"/>
  <c r="R21" i="5" s="1"/>
  <c r="N15" i="14" l="1"/>
  <c r="N16" i="14"/>
  <c r="P42" i="14"/>
  <c r="P13" i="14"/>
  <c r="Q33" i="11"/>
  <c r="Q11" i="14"/>
  <c r="O15" i="14"/>
  <c r="O16" i="14"/>
  <c r="R18" i="11"/>
  <c r="R20" i="11" s="1"/>
  <c r="R22" i="11" s="1"/>
  <c r="R24" i="11" s="1"/>
  <c r="R26" i="11" s="1"/>
  <c r="R42" i="10"/>
  <c r="S18" i="5"/>
  <c r="S21" i="5" s="1"/>
  <c r="R38" i="5"/>
  <c r="F126" i="5"/>
  <c r="E127" i="5"/>
  <c r="S34" i="5"/>
  <c r="S30" i="5"/>
  <c r="R33" i="5"/>
  <c r="Q13" i="14" l="1"/>
  <c r="Q14" i="14" s="1"/>
  <c r="Q42" i="14"/>
  <c r="R33" i="11"/>
  <c r="R11" i="14"/>
  <c r="P14" i="14"/>
  <c r="R44" i="10"/>
  <c r="S18" i="11"/>
  <c r="S20" i="11" s="1"/>
  <c r="S22" i="11" s="1"/>
  <c r="S24" i="11" s="1"/>
  <c r="S26" i="11" s="1"/>
  <c r="S42" i="10"/>
  <c r="S44" i="10" s="1"/>
  <c r="E128" i="5"/>
  <c r="T34" i="5"/>
  <c r="F127" i="5"/>
  <c r="S33" i="5"/>
  <c r="T30" i="5"/>
  <c r="S38" i="5"/>
  <c r="T18" i="5"/>
  <c r="T21" i="5" s="1"/>
  <c r="P16" i="14" l="1"/>
  <c r="P15" i="14"/>
  <c r="S33" i="11"/>
  <c r="S11" i="14"/>
  <c r="R42" i="14"/>
  <c r="R13" i="14"/>
  <c r="Q16" i="14"/>
  <c r="Q15" i="14"/>
  <c r="T18" i="11"/>
  <c r="T20" i="11" s="1"/>
  <c r="T22" i="11" s="1"/>
  <c r="T24" i="11" s="1"/>
  <c r="T26" i="11" s="1"/>
  <c r="T42" i="10"/>
  <c r="T44" i="10" s="1"/>
  <c r="T38" i="5"/>
  <c r="U18" i="5"/>
  <c r="U21" i="5" s="1"/>
  <c r="T33" i="5"/>
  <c r="U30" i="5"/>
  <c r="U34" i="5"/>
  <c r="E129" i="5"/>
  <c r="F128" i="5"/>
  <c r="R14" i="14" l="1"/>
  <c r="T33" i="11"/>
  <c r="T11" i="14"/>
  <c r="S13" i="14"/>
  <c r="S14" i="14" s="1"/>
  <c r="S42" i="14"/>
  <c r="U18" i="11"/>
  <c r="U20" i="11" s="1"/>
  <c r="U22" i="11" s="1"/>
  <c r="U24" i="11" s="1"/>
  <c r="U26" i="11" s="1"/>
  <c r="U42" i="10"/>
  <c r="U44" i="10" s="1"/>
  <c r="U38" i="5"/>
  <c r="V18" i="5"/>
  <c r="V21" i="5" s="1"/>
  <c r="V34" i="5"/>
  <c r="E130" i="5"/>
  <c r="F129" i="5"/>
  <c r="U33" i="5"/>
  <c r="V30" i="5"/>
  <c r="T42" i="14" l="1"/>
  <c r="T13" i="14"/>
  <c r="T14" i="14" s="1"/>
  <c r="U33" i="11"/>
  <c r="U11" i="14"/>
  <c r="S15" i="14"/>
  <c r="S16" i="14"/>
  <c r="R16" i="14"/>
  <c r="R15" i="14"/>
  <c r="V18" i="11"/>
  <c r="V20" i="11" s="1"/>
  <c r="V22" i="11" s="1"/>
  <c r="V24" i="11" s="1"/>
  <c r="V26" i="11" s="1"/>
  <c r="V42" i="10"/>
  <c r="V44" i="10" s="1"/>
  <c r="W34" i="5"/>
  <c r="F130" i="5"/>
  <c r="E131" i="5"/>
  <c r="W30" i="5"/>
  <c r="V33" i="5"/>
  <c r="W18" i="5"/>
  <c r="W21" i="5" s="1"/>
  <c r="V38" i="5"/>
  <c r="U42" i="14" l="1"/>
  <c r="U13" i="14"/>
  <c r="U14" i="14" s="1"/>
  <c r="V33" i="11"/>
  <c r="V11" i="14"/>
  <c r="T16" i="14"/>
  <c r="T15" i="14"/>
  <c r="W18" i="11"/>
  <c r="W20" i="11" s="1"/>
  <c r="W22" i="11" s="1"/>
  <c r="W24" i="11" s="1"/>
  <c r="W26" i="11" s="1"/>
  <c r="W42" i="10"/>
  <c r="W44" i="10" s="1"/>
  <c r="E132" i="5"/>
  <c r="F131" i="5"/>
  <c r="X34" i="5"/>
  <c r="W38" i="5"/>
  <c r="X18" i="5"/>
  <c r="X21" i="5" s="1"/>
  <c r="W33" i="5"/>
  <c r="X30" i="5"/>
  <c r="V42" i="14" l="1"/>
  <c r="V13" i="14"/>
  <c r="V14" i="14" s="1"/>
  <c r="W33" i="11"/>
  <c r="W11" i="14"/>
  <c r="U16" i="14"/>
  <c r="U15" i="14"/>
  <c r="X18" i="11"/>
  <c r="X20" i="11" s="1"/>
  <c r="X22" i="11" s="1"/>
  <c r="X24" i="11" s="1"/>
  <c r="X26" i="11" s="1"/>
  <c r="X42" i="10"/>
  <c r="X44" i="10" s="1"/>
  <c r="Y30" i="5"/>
  <c r="X33" i="5"/>
  <c r="X38" i="5"/>
  <c r="Y18" i="5"/>
  <c r="Y21" i="5" s="1"/>
  <c r="F132" i="5"/>
  <c r="E133" i="5"/>
  <c r="Y34" i="5"/>
  <c r="W42" i="14" l="1"/>
  <c r="W13" i="14"/>
  <c r="W14" i="14" s="1"/>
  <c r="X33" i="11"/>
  <c r="X11" i="14"/>
  <c r="V16" i="14"/>
  <c r="V15" i="14"/>
  <c r="Y18" i="11"/>
  <c r="Y20" i="11" s="1"/>
  <c r="Y22" i="11" s="1"/>
  <c r="Y24" i="11" s="1"/>
  <c r="Y26" i="11" s="1"/>
  <c r="Y42" i="10"/>
  <c r="Y44" i="10" s="1"/>
  <c r="Z30" i="5"/>
  <c r="Y33" i="5"/>
  <c r="E134" i="5"/>
  <c r="F133" i="5"/>
  <c r="Z34" i="5"/>
  <c r="Y38" i="5"/>
  <c r="Z18" i="5"/>
  <c r="Z21" i="5" s="1"/>
  <c r="X42" i="14" l="1"/>
  <c r="X13" i="14"/>
  <c r="X14" i="14" s="1"/>
  <c r="Y33" i="11"/>
  <c r="Y11" i="14"/>
  <c r="W15" i="14"/>
  <c r="W16" i="14"/>
  <c r="Z18" i="11"/>
  <c r="Z20" i="11" s="1"/>
  <c r="Z22" i="11" s="1"/>
  <c r="Z24" i="11" s="1"/>
  <c r="Z26" i="11" s="1"/>
  <c r="Z42" i="10"/>
  <c r="Z44" i="10" s="1"/>
  <c r="AA18" i="5"/>
  <c r="AA21" i="5" s="1"/>
  <c r="Z38" i="5"/>
  <c r="E135" i="5"/>
  <c r="AA34" i="5"/>
  <c r="F134" i="5"/>
  <c r="Z33" i="5"/>
  <c r="AA30" i="5"/>
  <c r="Y13" i="14" l="1"/>
  <c r="Y14" i="14" s="1"/>
  <c r="Y42" i="14"/>
  <c r="X16" i="14"/>
  <c r="X15" i="14"/>
  <c r="Z33" i="11"/>
  <c r="Z11" i="14"/>
  <c r="AA18" i="11"/>
  <c r="AA20" i="11" s="1"/>
  <c r="AA22" i="11" s="1"/>
  <c r="AA24" i="11" s="1"/>
  <c r="AA26" i="11" s="1"/>
  <c r="AA42" i="10"/>
  <c r="AA44" i="10" s="1"/>
  <c r="AB34" i="5"/>
  <c r="F135" i="5"/>
  <c r="AB30" i="5"/>
  <c r="AA33" i="5"/>
  <c r="AB18" i="5"/>
  <c r="AB21" i="5" s="1"/>
  <c r="AA38" i="5"/>
  <c r="AA33" i="11" l="1"/>
  <c r="AA11" i="14"/>
  <c r="Z13" i="14"/>
  <c r="Z14" i="14" s="1"/>
  <c r="Z42" i="14"/>
  <c r="Y16" i="14"/>
  <c r="Y15" i="14"/>
  <c r="AB18" i="11"/>
  <c r="AB20" i="11" s="1"/>
  <c r="AB22" i="11" s="1"/>
  <c r="AB24" i="11" s="1"/>
  <c r="AB26" i="11" s="1"/>
  <c r="AB42" i="10"/>
  <c r="AB44" i="10" s="1"/>
  <c r="AB38" i="5"/>
  <c r="AC18" i="5"/>
  <c r="AC21" i="5" s="1"/>
  <c r="AC30" i="5"/>
  <c r="AB33" i="5"/>
  <c r="AB33" i="11" l="1"/>
  <c r="AB11" i="14"/>
  <c r="AA42" i="14"/>
  <c r="AA13" i="14"/>
  <c r="AA14" i="14" s="1"/>
  <c r="Z16" i="14"/>
  <c r="Z15" i="14"/>
  <c r="AC18" i="11"/>
  <c r="AC20" i="11" s="1"/>
  <c r="AC22" i="11" s="1"/>
  <c r="AC24" i="11" s="1"/>
  <c r="AC26" i="11" s="1"/>
  <c r="AC42" i="10"/>
  <c r="AC44" i="10" s="1"/>
  <c r="AC38" i="5"/>
  <c r="AD18" i="5"/>
  <c r="AD21" i="5" s="1"/>
  <c r="AA16" i="14" l="1"/>
  <c r="AA15" i="14"/>
  <c r="AC33" i="11"/>
  <c r="AC11" i="14"/>
  <c r="AB13" i="14"/>
  <c r="AB14" i="14" s="1"/>
  <c r="AB42" i="14"/>
  <c r="AD18" i="11"/>
  <c r="AD20" i="11" s="1"/>
  <c r="AD22" i="11" s="1"/>
  <c r="AD24" i="11" s="1"/>
  <c r="AD26" i="11" s="1"/>
  <c r="AD42" i="10"/>
  <c r="AD44" i="10" s="1"/>
  <c r="AD38" i="5"/>
  <c r="AE18" i="5"/>
  <c r="AE21" i="5" s="1"/>
  <c r="AC42" i="14" l="1"/>
  <c r="AC13" i="14"/>
  <c r="AC14" i="14" s="1"/>
  <c r="AD33" i="11"/>
  <c r="AD11" i="14"/>
  <c r="AB16" i="14"/>
  <c r="AB15" i="14"/>
  <c r="AE18" i="11"/>
  <c r="AE20" i="11" s="1"/>
  <c r="AE22" i="11" s="1"/>
  <c r="AE24" i="11" s="1"/>
  <c r="AE26" i="11" s="1"/>
  <c r="AE42" i="10"/>
  <c r="AE44" i="10" s="1"/>
  <c r="AE38" i="5"/>
  <c r="AF18" i="5"/>
  <c r="AF21" i="5" s="1"/>
  <c r="AD13" i="14" l="1"/>
  <c r="AD14" i="14" s="1"/>
  <c r="AD42" i="14"/>
  <c r="AE33" i="11"/>
  <c r="AE11" i="14"/>
  <c r="AC16" i="14"/>
  <c r="AC15" i="14"/>
  <c r="AF18" i="11"/>
  <c r="AF20" i="11" s="1"/>
  <c r="AF22" i="11" s="1"/>
  <c r="AF24" i="11" s="1"/>
  <c r="AF26" i="11" s="1"/>
  <c r="AF42" i="10"/>
  <c r="AF44" i="10" s="1"/>
  <c r="AG18" i="5"/>
  <c r="AG21" i="5" s="1"/>
  <c r="AF38" i="5"/>
  <c r="AE13" i="14" l="1"/>
  <c r="AE14" i="14" s="1"/>
  <c r="AE42" i="14"/>
  <c r="AF33" i="11"/>
  <c r="AF11" i="14"/>
  <c r="AD16" i="14"/>
  <c r="AD15" i="14"/>
  <c r="AG18" i="11"/>
  <c r="AG20" i="11" s="1"/>
  <c r="AG22" i="11" s="1"/>
  <c r="AG24" i="11" s="1"/>
  <c r="AG26" i="11" s="1"/>
  <c r="AG42" i="10"/>
  <c r="AG44" i="10" s="1"/>
  <c r="AH18" i="5"/>
  <c r="AH21" i="5" s="1"/>
  <c r="AG38" i="5"/>
  <c r="AF13" i="14" l="1"/>
  <c r="AF14" i="14" s="1"/>
  <c r="AF42" i="14"/>
  <c r="AG33" i="11"/>
  <c r="AG11" i="14"/>
  <c r="AE16" i="14"/>
  <c r="AE15" i="14"/>
  <c r="AH18" i="11"/>
  <c r="AH20" i="11" s="1"/>
  <c r="AH22" i="11" s="1"/>
  <c r="AH24" i="11" s="1"/>
  <c r="AH26" i="11" s="1"/>
  <c r="AH42" i="10"/>
  <c r="AH44" i="10" s="1"/>
  <c r="AH38" i="5"/>
  <c r="AI18" i="5"/>
  <c r="AI21" i="5" s="1"/>
  <c r="AG13" i="14" l="1"/>
  <c r="AG14" i="14" s="1"/>
  <c r="AG42" i="14"/>
  <c r="AH33" i="11"/>
  <c r="AH11" i="14"/>
  <c r="AF16" i="14"/>
  <c r="AF15" i="14"/>
  <c r="AI18" i="11"/>
  <c r="AI20" i="11" s="1"/>
  <c r="AI22" i="11" s="1"/>
  <c r="AI24" i="11" s="1"/>
  <c r="AI26" i="11" s="1"/>
  <c r="AI42" i="10"/>
  <c r="AI44" i="10" s="1"/>
  <c r="AI38" i="5"/>
  <c r="AJ18" i="5"/>
  <c r="AJ21" i="5" s="1"/>
  <c r="AH13" i="14" l="1"/>
  <c r="AH14" i="14" s="1"/>
  <c r="AH42" i="14"/>
  <c r="AI33" i="11"/>
  <c r="AI11" i="14"/>
  <c r="AG15" i="14"/>
  <c r="AG16" i="14"/>
  <c r="AJ18" i="11"/>
  <c r="AJ20" i="11" s="1"/>
  <c r="AJ22" i="11" s="1"/>
  <c r="AJ24" i="11" s="1"/>
  <c r="AJ26" i="11" s="1"/>
  <c r="AJ42" i="10"/>
  <c r="AJ44" i="10" s="1"/>
  <c r="AK18" i="5"/>
  <c r="AK21" i="5" s="1"/>
  <c r="AJ38" i="5"/>
  <c r="AI13" i="14" l="1"/>
  <c r="AI14" i="14" s="1"/>
  <c r="AI42" i="14"/>
  <c r="AJ33" i="11"/>
  <c r="AJ11" i="14"/>
  <c r="AH16" i="14"/>
  <c r="AH15" i="14"/>
  <c r="AK18" i="11"/>
  <c r="AK20" i="11" s="1"/>
  <c r="AK22" i="11" s="1"/>
  <c r="AK24" i="11" s="1"/>
  <c r="AK26" i="11" s="1"/>
  <c r="AK42" i="10"/>
  <c r="AK44" i="10" s="1"/>
  <c r="AK38" i="5"/>
  <c r="AL18" i="5"/>
  <c r="AL21" i="5" s="1"/>
  <c r="AJ13" i="14" l="1"/>
  <c r="AJ14" i="14" s="1"/>
  <c r="AJ42" i="14"/>
  <c r="AK33" i="11"/>
  <c r="AK11" i="14"/>
  <c r="AI15" i="14"/>
  <c r="AI16" i="14"/>
  <c r="AL18" i="11"/>
  <c r="AL20" i="11" s="1"/>
  <c r="AL22" i="11" s="1"/>
  <c r="AL24" i="11" s="1"/>
  <c r="AL26" i="11" s="1"/>
  <c r="AL42" i="10"/>
  <c r="AL44" i="10" s="1"/>
  <c r="AL38" i="5"/>
  <c r="AM18" i="5"/>
  <c r="AM21" i="5" s="1"/>
  <c r="AK13" i="14" l="1"/>
  <c r="AK14" i="14" s="1"/>
  <c r="AK42" i="14"/>
  <c r="AL33" i="11"/>
  <c r="AL11" i="14"/>
  <c r="AJ16" i="14"/>
  <c r="AJ15" i="14"/>
  <c r="AM18" i="11"/>
  <c r="AM20" i="11" s="1"/>
  <c r="AM22" i="11" s="1"/>
  <c r="AM24" i="11" s="1"/>
  <c r="AM26" i="11" s="1"/>
  <c r="AM42" i="10"/>
  <c r="AM44" i="10" s="1"/>
  <c r="AM38" i="5"/>
  <c r="AN18" i="5"/>
  <c r="AN21" i="5" s="1"/>
  <c r="AL13" i="14" l="1"/>
  <c r="AL14" i="14" s="1"/>
  <c r="AL42" i="14"/>
  <c r="AM33" i="11"/>
  <c r="AM11" i="14"/>
  <c r="AK16" i="14"/>
  <c r="AK15" i="14"/>
  <c r="AN18" i="11"/>
  <c r="AN20" i="11" s="1"/>
  <c r="AN22" i="11" s="1"/>
  <c r="AN24" i="11" s="1"/>
  <c r="AN26" i="11" s="1"/>
  <c r="AN42" i="10"/>
  <c r="AN44" i="10" s="1"/>
  <c r="AN38" i="5"/>
  <c r="AO18" i="5"/>
  <c r="AO21" i="5" s="1"/>
  <c r="AM13" i="14" l="1"/>
  <c r="AM14" i="14" s="1"/>
  <c r="AM42" i="14"/>
  <c r="AN33" i="11"/>
  <c r="AN11" i="14"/>
  <c r="AL16" i="14"/>
  <c r="AL15" i="14"/>
  <c r="AO18" i="11"/>
  <c r="AO20" i="11" s="1"/>
  <c r="AO22" i="11" s="1"/>
  <c r="AO24" i="11" s="1"/>
  <c r="AO26" i="11" s="1"/>
  <c r="AO42" i="10"/>
  <c r="AO44" i="10" s="1"/>
  <c r="AP18" i="5"/>
  <c r="AP21" i="5" s="1"/>
  <c r="AO38" i="5"/>
  <c r="AN13" i="14" l="1"/>
  <c r="AN14" i="14" s="1"/>
  <c r="AN42" i="14"/>
  <c r="AO33" i="11"/>
  <c r="AO11" i="14"/>
  <c r="AM16" i="14"/>
  <c r="AM15" i="14"/>
  <c r="AP18" i="11"/>
  <c r="AP20" i="11" s="1"/>
  <c r="AP22" i="11" s="1"/>
  <c r="AP24" i="11" s="1"/>
  <c r="AP26" i="11" s="1"/>
  <c r="AP42" i="10"/>
  <c r="AP44" i="10" s="1"/>
  <c r="AP38" i="5"/>
  <c r="AQ18" i="5"/>
  <c r="AQ21" i="5" s="1"/>
  <c r="AO13" i="14" l="1"/>
  <c r="AO14" i="14" s="1"/>
  <c r="AO42" i="14"/>
  <c r="AP33" i="11"/>
  <c r="AP11" i="14"/>
  <c r="AN16" i="14"/>
  <c r="AN15" i="14"/>
  <c r="AQ18" i="11"/>
  <c r="AQ20" i="11" s="1"/>
  <c r="AQ22" i="11" s="1"/>
  <c r="AQ24" i="11" s="1"/>
  <c r="AQ26" i="11" s="1"/>
  <c r="AQ42" i="10"/>
  <c r="AQ44" i="10" s="1"/>
  <c r="AR18" i="5"/>
  <c r="AR21" i="5" s="1"/>
  <c r="AQ38" i="5"/>
  <c r="AP13" i="14" l="1"/>
  <c r="AP14" i="14" s="1"/>
  <c r="AP42" i="14"/>
  <c r="AQ33" i="11"/>
  <c r="AQ11" i="14"/>
  <c r="AO15" i="14"/>
  <c r="AO16" i="14"/>
  <c r="AR18" i="11"/>
  <c r="AR20" i="11" s="1"/>
  <c r="AR22" i="11" s="1"/>
  <c r="AR24" i="11" s="1"/>
  <c r="AR26" i="11" s="1"/>
  <c r="AR42" i="10"/>
  <c r="AR44" i="10" s="1"/>
  <c r="AS18" i="5"/>
  <c r="AS21" i="5" s="1"/>
  <c r="AR38" i="5"/>
  <c r="AQ13" i="14" l="1"/>
  <c r="AQ14" i="14" s="1"/>
  <c r="AQ42" i="14"/>
  <c r="AR33" i="11"/>
  <c r="AR11" i="14"/>
  <c r="AP16" i="14"/>
  <c r="AP15" i="14"/>
  <c r="AS18" i="11"/>
  <c r="AS20" i="11" s="1"/>
  <c r="AS22" i="11" s="1"/>
  <c r="AS24" i="11" s="1"/>
  <c r="AS26" i="11" s="1"/>
  <c r="AS42" i="10"/>
  <c r="AS44" i="10" s="1"/>
  <c r="AT18" i="5"/>
  <c r="AT21" i="5" s="1"/>
  <c r="AS38" i="5"/>
  <c r="AR13" i="14" l="1"/>
  <c r="AR14" i="14" s="1"/>
  <c r="AR42" i="14"/>
  <c r="AS33" i="11"/>
  <c r="AS11" i="14"/>
  <c r="AQ15" i="14"/>
  <c r="AQ16" i="14"/>
  <c r="AT18" i="11"/>
  <c r="AT20" i="11" s="1"/>
  <c r="AT22" i="11" s="1"/>
  <c r="AT24" i="11" s="1"/>
  <c r="AT26" i="11" s="1"/>
  <c r="AT42" i="10"/>
  <c r="AT44" i="10" s="1"/>
  <c r="AU18" i="5"/>
  <c r="AU21" i="5" s="1"/>
  <c r="AT38" i="5"/>
  <c r="AS13" i="14" l="1"/>
  <c r="AS14" i="14" s="1"/>
  <c r="AS42" i="14"/>
  <c r="AT33" i="11"/>
  <c r="AT11" i="14"/>
  <c r="AR16" i="14"/>
  <c r="AR15" i="14"/>
  <c r="AU18" i="11"/>
  <c r="AU20" i="11" s="1"/>
  <c r="AU22" i="11" s="1"/>
  <c r="AU24" i="11" s="1"/>
  <c r="AU26" i="11" s="1"/>
  <c r="AU42" i="10"/>
  <c r="AU44" i="10" s="1"/>
  <c r="AU38" i="5"/>
  <c r="AV18" i="5"/>
  <c r="AV21" i="5" s="1"/>
  <c r="AT13" i="14" l="1"/>
  <c r="AT14" i="14" s="1"/>
  <c r="AT42" i="14"/>
  <c r="AU33" i="11"/>
  <c r="AU11" i="14"/>
  <c r="AS16" i="14"/>
  <c r="AS15" i="14"/>
  <c r="AV18" i="11"/>
  <c r="AV20" i="11" s="1"/>
  <c r="AV22" i="11" s="1"/>
  <c r="AV24" i="11" s="1"/>
  <c r="AV26" i="11" s="1"/>
  <c r="AV42" i="10"/>
  <c r="AV44" i="10" s="1"/>
  <c r="AV38" i="5"/>
  <c r="AW18" i="5"/>
  <c r="AW21" i="5" s="1"/>
  <c r="AU13" i="14" l="1"/>
  <c r="AU14" i="14" s="1"/>
  <c r="AU42" i="14"/>
  <c r="AV33" i="11"/>
  <c r="AV11" i="14"/>
  <c r="AT16" i="14"/>
  <c r="AT15" i="14"/>
  <c r="AW18" i="11"/>
  <c r="AW20" i="11" s="1"/>
  <c r="AW22" i="11" s="1"/>
  <c r="AW24" i="11" s="1"/>
  <c r="AW26" i="11" s="1"/>
  <c r="AW42" i="10"/>
  <c r="AW38" i="5"/>
  <c r="H21" i="5"/>
  <c r="AW33" i="11" l="1"/>
  <c r="H33" i="11" s="1"/>
  <c r="AW11" i="14"/>
  <c r="AV13" i="14"/>
  <c r="AV14" i="14" s="1"/>
  <c r="AV42" i="14"/>
  <c r="AU16" i="14"/>
  <c r="AU15" i="14"/>
  <c r="AW44" i="10"/>
  <c r="E42" i="10"/>
  <c r="D42" i="10"/>
  <c r="AV16" i="14" l="1"/>
  <c r="AV15" i="14"/>
  <c r="AW13" i="14"/>
  <c r="AW42" i="14"/>
  <c r="G11" i="14"/>
  <c r="E44" i="10"/>
  <c r="Z22" i="3" s="1"/>
  <c r="AB22" i="3" s="1"/>
  <c r="D44" i="10"/>
  <c r="Z21" i="3" s="1"/>
  <c r="AB21" i="3" s="1"/>
  <c r="G43" i="14" l="1"/>
  <c r="G42" i="14"/>
  <c r="AW14" i="14"/>
  <c r="G13" i="14"/>
  <c r="AW15" i="14" l="1"/>
  <c r="G15" i="14" s="1"/>
  <c r="I16" i="14" s="1"/>
  <c r="AW16" i="14"/>
  <c r="G14" i="14"/>
  <c r="G16" i="14" l="1"/>
</calcChain>
</file>

<file path=xl/sharedStrings.xml><?xml version="1.0" encoding="utf-8"?>
<sst xmlns="http://schemas.openxmlformats.org/spreadsheetml/2006/main" count="1173" uniqueCount="492">
  <si>
    <t>Project Cost and Funding Timeline</t>
  </si>
  <si>
    <t>Total Basic Project Cost</t>
  </si>
  <si>
    <t xml:space="preserve">  Labor</t>
  </si>
  <si>
    <t xml:space="preserve">  Iron &amp; Streel</t>
  </si>
  <si>
    <t xml:space="preserve">  Other</t>
  </si>
  <si>
    <t xml:space="preserve">Total Impact Assets </t>
  </si>
  <si>
    <t>Total Basic/Impact</t>
  </si>
  <si>
    <t>a) Basic Project</t>
  </si>
  <si>
    <t>b) Additional Impact Assets</t>
  </si>
  <si>
    <t>c) Basic/Impact Project</t>
  </si>
  <si>
    <t>d) WIFIA Compliant Project</t>
  </si>
  <si>
    <t>WIFIA</t>
  </si>
  <si>
    <t>Funding Timeline</t>
  </si>
  <si>
    <t>Start</t>
  </si>
  <si>
    <t>End</t>
  </si>
  <si>
    <t>SLGS Converter</t>
  </si>
  <si>
    <t>Data source:</t>
  </si>
  <si>
    <t>https://www.treasurydirect.gov/GA-SL/SLGS/selectSLGSDate.htm</t>
  </si>
  <si>
    <t>Data date:</t>
  </si>
  <si>
    <t>C</t>
  </si>
  <si>
    <t>Year</t>
  </si>
  <si>
    <t>Raw Data:</t>
  </si>
  <si>
    <t>00-01</t>
  </si>
  <si>
    <t>ONLY</t>
  </si>
  <si>
    <t>SLGS Rate</t>
  </si>
  <si>
    <t>00-02</t>
  </si>
  <si>
    <t>00-03</t>
  </si>
  <si>
    <t>T-Curve</t>
  </si>
  <si>
    <t>00-04</t>
  </si>
  <si>
    <t>00-05</t>
  </si>
  <si>
    <t>00-06</t>
  </si>
  <si>
    <t>00-07</t>
  </si>
  <si>
    <t>00-08</t>
  </si>
  <si>
    <t>00-09</t>
  </si>
  <si>
    <t>00-10</t>
  </si>
  <si>
    <t>00-11</t>
  </si>
  <si>
    <t>13-00</t>
  </si>
  <si>
    <t>13-01</t>
  </si>
  <si>
    <t>13-02</t>
  </si>
  <si>
    <t>13-03</t>
  </si>
  <si>
    <t>13-04</t>
  </si>
  <si>
    <t>13-05</t>
  </si>
  <si>
    <t>13-06</t>
  </si>
  <si>
    <t>13-07</t>
  </si>
  <si>
    <t>13-08</t>
  </si>
  <si>
    <t>13-09</t>
  </si>
  <si>
    <t>13-10</t>
  </si>
  <si>
    <t>13-11</t>
  </si>
  <si>
    <t>14-00</t>
  </si>
  <si>
    <t>14-01</t>
  </si>
  <si>
    <t>14-02</t>
  </si>
  <si>
    <t>14-03</t>
  </si>
  <si>
    <t>14-04</t>
  </si>
  <si>
    <t>14-05</t>
  </si>
  <si>
    <t>14-06</t>
  </si>
  <si>
    <t>14-07</t>
  </si>
  <si>
    <t>14-08</t>
  </si>
  <si>
    <t>14-09</t>
  </si>
  <si>
    <t>14-10</t>
  </si>
  <si>
    <t>14-11</t>
  </si>
  <si>
    <t>15-00</t>
  </si>
  <si>
    <t>15-01</t>
  </si>
  <si>
    <t>15-02</t>
  </si>
  <si>
    <t>15-03</t>
  </si>
  <si>
    <t>15-04</t>
  </si>
  <si>
    <t>15-05</t>
  </si>
  <si>
    <t>15-06</t>
  </si>
  <si>
    <t>15-07</t>
  </si>
  <si>
    <t>15-08</t>
  </si>
  <si>
    <t>15-09</t>
  </si>
  <si>
    <t>15-10</t>
  </si>
  <si>
    <t>15-11</t>
  </si>
  <si>
    <t>16-00</t>
  </si>
  <si>
    <t>16-01</t>
  </si>
  <si>
    <t>16-02</t>
  </si>
  <si>
    <t>16-03</t>
  </si>
  <si>
    <t>16-04</t>
  </si>
  <si>
    <t>16-05</t>
  </si>
  <si>
    <t>16-06</t>
  </si>
  <si>
    <t>16-07</t>
  </si>
  <si>
    <t>16-08</t>
  </si>
  <si>
    <t>16-09</t>
  </si>
  <si>
    <t>16-10</t>
  </si>
  <si>
    <t>16-11</t>
  </si>
  <si>
    <t>17-00</t>
  </si>
  <si>
    <t>17-01</t>
  </si>
  <si>
    <t>17-02</t>
  </si>
  <si>
    <t>17-03</t>
  </si>
  <si>
    <t>17-04</t>
  </si>
  <si>
    <t>17-05</t>
  </si>
  <si>
    <t>17-06</t>
  </si>
  <si>
    <t>17-07</t>
  </si>
  <si>
    <t>17-08</t>
  </si>
  <si>
    <t>17-09</t>
  </si>
  <si>
    <t>17-10</t>
  </si>
  <si>
    <t>17-11</t>
  </si>
  <si>
    <t>18-00</t>
  </si>
  <si>
    <t>18-01</t>
  </si>
  <si>
    <t>18-02</t>
  </si>
  <si>
    <t>18-03</t>
  </si>
  <si>
    <t>18-04</t>
  </si>
  <si>
    <t>18-05</t>
  </si>
  <si>
    <t>18-06</t>
  </si>
  <si>
    <t>18-07</t>
  </si>
  <si>
    <t>18-08</t>
  </si>
  <si>
    <t>18-09</t>
  </si>
  <si>
    <t>18-10</t>
  </si>
  <si>
    <t>18-11</t>
  </si>
  <si>
    <t>19-00</t>
  </si>
  <si>
    <t>19-01</t>
  </si>
  <si>
    <t>19-02</t>
  </si>
  <si>
    <t>19-03</t>
  </si>
  <si>
    <t>19-04</t>
  </si>
  <si>
    <t>19-05</t>
  </si>
  <si>
    <t>19-06</t>
  </si>
  <si>
    <t>19-07</t>
  </si>
  <si>
    <t>19-08</t>
  </si>
  <si>
    <t>19-09</t>
  </si>
  <si>
    <t>19-10</t>
  </si>
  <si>
    <t>19-11</t>
  </si>
  <si>
    <t>20-00</t>
  </si>
  <si>
    <t>20-01</t>
  </si>
  <si>
    <t>20-02</t>
  </si>
  <si>
    <t>20-03</t>
  </si>
  <si>
    <t>20-04</t>
  </si>
  <si>
    <t>20-05</t>
  </si>
  <si>
    <t>20-06</t>
  </si>
  <si>
    <t>20-07</t>
  </si>
  <si>
    <t>20-08</t>
  </si>
  <si>
    <t>20-09</t>
  </si>
  <si>
    <t>20-10</t>
  </si>
  <si>
    <t>20-11</t>
  </si>
  <si>
    <t>21-00</t>
  </si>
  <si>
    <t>21-01</t>
  </si>
  <si>
    <t>21-02</t>
  </si>
  <si>
    <t>21-03</t>
  </si>
  <si>
    <t>21-04</t>
  </si>
  <si>
    <t>21-05</t>
  </si>
  <si>
    <t>21-06</t>
  </si>
  <si>
    <t>21-07</t>
  </si>
  <si>
    <t>21-08</t>
  </si>
  <si>
    <t>21-09</t>
  </si>
  <si>
    <t>21-10</t>
  </si>
  <si>
    <t>21-11</t>
  </si>
  <si>
    <t>22-00</t>
  </si>
  <si>
    <t>22-01</t>
  </si>
  <si>
    <t>22-02</t>
  </si>
  <si>
    <t>22-03</t>
  </si>
  <si>
    <t>22-04</t>
  </si>
  <si>
    <t>22-05</t>
  </si>
  <si>
    <t>22-06</t>
  </si>
  <si>
    <t>22-07</t>
  </si>
  <si>
    <t>22-08</t>
  </si>
  <si>
    <t>22-09</t>
  </si>
  <si>
    <t>22-10</t>
  </si>
  <si>
    <t>22-11</t>
  </si>
  <si>
    <t>23-00</t>
  </si>
  <si>
    <t>23-01</t>
  </si>
  <si>
    <t>23-02</t>
  </si>
  <si>
    <t>23-03</t>
  </si>
  <si>
    <t>23-04</t>
  </si>
  <si>
    <t>23-05</t>
  </si>
  <si>
    <t>23-06</t>
  </si>
  <si>
    <t>23-07</t>
  </si>
  <si>
    <t>23-08</t>
  </si>
  <si>
    <t>23-09</t>
  </si>
  <si>
    <t>23-10</t>
  </si>
  <si>
    <t>23-11</t>
  </si>
  <si>
    <t>24-00</t>
  </si>
  <si>
    <t>24-01</t>
  </si>
  <si>
    <t>24-02</t>
  </si>
  <si>
    <t>24-03</t>
  </si>
  <si>
    <t>24-04</t>
  </si>
  <si>
    <t>24-05</t>
  </si>
  <si>
    <t>24-06</t>
  </si>
  <si>
    <t>24-07</t>
  </si>
  <si>
    <t>24-08</t>
  </si>
  <si>
    <t>24-09</t>
  </si>
  <si>
    <t>24-10</t>
  </si>
  <si>
    <t>24-11</t>
  </si>
  <si>
    <t>25-00</t>
  </si>
  <si>
    <t>25-01</t>
  </si>
  <si>
    <t>25-02</t>
  </si>
  <si>
    <t>25-03</t>
  </si>
  <si>
    <t>25-04</t>
  </si>
  <si>
    <t>25-05</t>
  </si>
  <si>
    <t>25-06</t>
  </si>
  <si>
    <t>25-07</t>
  </si>
  <si>
    <t>25-08</t>
  </si>
  <si>
    <t>25-09</t>
  </si>
  <si>
    <t>25-10</t>
  </si>
  <si>
    <t>25-11</t>
  </si>
  <si>
    <t>26-00</t>
  </si>
  <si>
    <t>26-01</t>
  </si>
  <si>
    <t>26-02</t>
  </si>
  <si>
    <t>26-03</t>
  </si>
  <si>
    <t>26-04</t>
  </si>
  <si>
    <t>26-05</t>
  </si>
  <si>
    <t>26-06</t>
  </si>
  <si>
    <t>26-07</t>
  </si>
  <si>
    <t>26-08</t>
  </si>
  <si>
    <t>26-09</t>
  </si>
  <si>
    <t>26-10</t>
  </si>
  <si>
    <t>26-11</t>
  </si>
  <si>
    <t>27-00</t>
  </si>
  <si>
    <t>27-01</t>
  </si>
  <si>
    <t>27-02</t>
  </si>
  <si>
    <t>27-03</t>
  </si>
  <si>
    <t>27-04</t>
  </si>
  <si>
    <t>27-05</t>
  </si>
  <si>
    <t>27-06</t>
  </si>
  <si>
    <t>27-07</t>
  </si>
  <si>
    <t>27-08</t>
  </si>
  <si>
    <t>27-09</t>
  </si>
  <si>
    <t>27-10</t>
  </si>
  <si>
    <t>27-11</t>
  </si>
  <si>
    <t>28-00</t>
  </si>
  <si>
    <t>28-01</t>
  </si>
  <si>
    <t>28-02</t>
  </si>
  <si>
    <t>28-03</t>
  </si>
  <si>
    <t>28-04</t>
  </si>
  <si>
    <t>28-05</t>
  </si>
  <si>
    <t>28-06</t>
  </si>
  <si>
    <t>28-07</t>
  </si>
  <si>
    <t>28-08</t>
  </si>
  <si>
    <t>28-09</t>
  </si>
  <si>
    <t>28-10</t>
  </si>
  <si>
    <t>28-11</t>
  </si>
  <si>
    <t>29-00</t>
  </si>
  <si>
    <t>29-01</t>
  </si>
  <si>
    <t>29-02</t>
  </si>
  <si>
    <t>29-03</t>
  </si>
  <si>
    <t>29-04</t>
  </si>
  <si>
    <t>29-05</t>
  </si>
  <si>
    <t>29-06</t>
  </si>
  <si>
    <t>29-07</t>
  </si>
  <si>
    <t>29-08</t>
  </si>
  <si>
    <t>29-09</t>
  </si>
  <si>
    <t>29-10</t>
  </si>
  <si>
    <t>29-11</t>
  </si>
  <si>
    <t>30-00</t>
  </si>
  <si>
    <t>40-00</t>
  </si>
  <si>
    <t>Rates</t>
  </si>
  <si>
    <t>Treasury Curve</t>
  </si>
  <si>
    <t>SLG Rates</t>
  </si>
  <si>
    <t>General Adjustment (bps.):</t>
  </si>
  <si>
    <t>Flat Forward Extrapolation Years 31-40</t>
  </si>
  <si>
    <t>WAL Rate</t>
  </si>
  <si>
    <t>Muni Rates and Spreads</t>
  </si>
  <si>
    <t>BVAL AAA Muni Benchmark Yield Curve (03/11)</t>
  </si>
  <si>
    <r>
      <t xml:space="preserve">  Extrapolation SL to </t>
    </r>
    <r>
      <rPr>
        <i/>
        <sz val="11"/>
        <color rgb="FFFF0000"/>
        <rFont val="Calibri"/>
        <family val="2"/>
        <scheme val="minor"/>
      </rPr>
      <t>X</t>
    </r>
    <r>
      <rPr>
        <i/>
        <sz val="11"/>
        <color theme="1"/>
        <rFont val="Calibri"/>
        <family val="2"/>
        <scheme val="minor"/>
      </rPr>
      <t xml:space="preserve"> bps. at Year 40:</t>
    </r>
  </si>
  <si>
    <t>Spreads</t>
  </si>
  <si>
    <t>AA</t>
  </si>
  <si>
    <t>A</t>
  </si>
  <si>
    <t>BBB</t>
  </si>
  <si>
    <t>Applicable Rates</t>
  </si>
  <si>
    <t>Anchor</t>
  </si>
  <si>
    <t>AAA</t>
  </si>
  <si>
    <t>WIFIA Eligible Assets</t>
  </si>
  <si>
    <t xml:space="preserve">  Max WIFIA Tranche</t>
  </si>
  <si>
    <t xml:space="preserve">  Max WIFIA Amount</t>
  </si>
  <si>
    <t xml:space="preserve">   Construct. Phase Social</t>
  </si>
  <si>
    <t xml:space="preserve">   Construct. Phase Physical</t>
  </si>
  <si>
    <t xml:space="preserve">   Post-Construc. Draws</t>
  </si>
  <si>
    <t xml:space="preserve">  Other (Plus NEPA)</t>
  </si>
  <si>
    <t>WIFIA Add</t>
  </si>
  <si>
    <t>SL Draw</t>
  </si>
  <si>
    <t>Construction Phase</t>
  </si>
  <si>
    <t xml:space="preserve">   Basic</t>
  </si>
  <si>
    <t xml:space="preserve">   Impact</t>
  </si>
  <si>
    <t xml:space="preserve">   WIFIA Additional</t>
  </si>
  <si>
    <t>Post-Construction Phase</t>
  </si>
  <si>
    <t xml:space="preserve">   Impact (Construc.)</t>
  </si>
  <si>
    <t xml:space="preserve">   Impact (Post-Construc.)</t>
  </si>
  <si>
    <t>Project Assets</t>
  </si>
  <si>
    <t xml:space="preserve">   WIFIA Add</t>
  </si>
  <si>
    <t>Total Non-WIFIA Project</t>
  </si>
  <si>
    <t>Total WIFIA Project</t>
  </si>
  <si>
    <t>Construct</t>
  </si>
  <si>
    <t>Debt Service</t>
  </si>
  <si>
    <t>Capitalized</t>
  </si>
  <si>
    <t>Amort</t>
  </si>
  <si>
    <t xml:space="preserve">     Start</t>
  </si>
  <si>
    <t xml:space="preserve">     End</t>
  </si>
  <si>
    <t>SL Factor/</t>
  </si>
  <si>
    <t>Bullet</t>
  </si>
  <si>
    <t>WAL:</t>
  </si>
  <si>
    <t>Comparator</t>
  </si>
  <si>
    <t>Amortization Schedules</t>
  </si>
  <si>
    <t>Amount</t>
  </si>
  <si>
    <t xml:space="preserve">   Construction Draws</t>
  </si>
  <si>
    <t xml:space="preserve">   Capitalized Debt Service (Y=1)</t>
  </si>
  <si>
    <t xml:space="preserve">   Annual Amortization (Y=1)</t>
  </si>
  <si>
    <t>SL Factor Schedule - General</t>
  </si>
  <si>
    <t>SL Factor - Specific Section</t>
  </si>
  <si>
    <t>Annual Amortization Pct.</t>
  </si>
  <si>
    <t xml:space="preserve">   Bullet Pct.</t>
  </si>
  <si>
    <t>Muni Comparator</t>
  </si>
  <si>
    <t>Rates and Schedules</t>
  </si>
  <si>
    <t xml:space="preserve">  SLG Anchor</t>
  </si>
  <si>
    <t>Applicable Muni Rates</t>
  </si>
  <si>
    <t xml:space="preserve">  Muni Rates Anchor</t>
  </si>
  <si>
    <t>Amort Schedule</t>
  </si>
  <si>
    <t xml:space="preserve">  Amort Anchor</t>
  </si>
  <si>
    <t>Amount:</t>
  </si>
  <si>
    <t>Applicable</t>
  </si>
  <si>
    <t>Series</t>
  </si>
  <si>
    <t>Amort %</t>
  </si>
  <si>
    <t>Principal</t>
  </si>
  <si>
    <t>Coupon</t>
  </si>
  <si>
    <t>IRR:</t>
  </si>
  <si>
    <t>Principal:</t>
  </si>
  <si>
    <t xml:space="preserve">  Amort Amount</t>
  </si>
  <si>
    <t>Interest:</t>
  </si>
  <si>
    <t>Project Draws</t>
  </si>
  <si>
    <t>Capitalized Interest (Y=1)</t>
  </si>
  <si>
    <t>Investment Account</t>
  </si>
  <si>
    <t>Capitalized Interest</t>
  </si>
  <si>
    <t>Drawdowns (Period Start)</t>
  </si>
  <si>
    <t>Total</t>
  </si>
  <si>
    <t>Series Issue</t>
  </si>
  <si>
    <t>Net Deposit at Issue</t>
  </si>
  <si>
    <t>SLGs</t>
  </si>
  <si>
    <t>Target Yr</t>
  </si>
  <si>
    <t>Ann Yld</t>
  </si>
  <si>
    <t>Balance</t>
  </si>
  <si>
    <t>Issue</t>
  </si>
  <si>
    <t>Diff</t>
  </si>
  <si>
    <t>Target</t>
  </si>
  <si>
    <t>WAL</t>
  </si>
  <si>
    <t>Interest</t>
  </si>
  <si>
    <t>Impact Comp</t>
  </si>
  <si>
    <t>Impact WIFIA</t>
  </si>
  <si>
    <t>WALs</t>
  </si>
  <si>
    <t>T-Rate:</t>
  </si>
  <si>
    <t>Tranche Spreads (bps.)</t>
  </si>
  <si>
    <t>Muni</t>
  </si>
  <si>
    <t>Impact</t>
  </si>
  <si>
    <t>-</t>
  </si>
  <si>
    <t>+ AAA GO</t>
  </si>
  <si>
    <t>+ T at WAL</t>
  </si>
  <si>
    <t>+T at WAL</t>
  </si>
  <si>
    <t>30-year applicable muni</t>
  </si>
  <si>
    <t>Financing Options</t>
  </si>
  <si>
    <t>MuniW</t>
  </si>
  <si>
    <t>ImpactC</t>
  </si>
  <si>
    <t>MuniC</t>
  </si>
  <si>
    <t>ImpactW</t>
  </si>
  <si>
    <t>Project Cost Flows</t>
  </si>
  <si>
    <t>WAL Comp</t>
  </si>
  <si>
    <t>WAL WIFIA</t>
  </si>
  <si>
    <t>Difference</t>
  </si>
  <si>
    <t>Balances</t>
  </si>
  <si>
    <t>WAL Overall Option</t>
  </si>
  <si>
    <t>WAL Target</t>
  </si>
  <si>
    <t xml:space="preserve">   Post-Construc. Term End</t>
  </si>
  <si>
    <t>Construction Term End</t>
  </si>
  <si>
    <t>e) Issuer Rating</t>
  </si>
  <si>
    <t>MuniC Summary</t>
  </si>
  <si>
    <t>Balance - Start</t>
  </si>
  <si>
    <t>Balance - End</t>
  </si>
  <si>
    <t>MuniC Debt Service</t>
  </si>
  <si>
    <t>IRR</t>
  </si>
  <si>
    <t>Average</t>
  </si>
  <si>
    <t>Max</t>
  </si>
  <si>
    <t>PV at DR</t>
  </si>
  <si>
    <t>MuniC Series</t>
  </si>
  <si>
    <t>Construction Draws</t>
  </si>
  <si>
    <t>Investment Interest</t>
  </si>
  <si>
    <t>Net MuniC and Investments</t>
  </si>
  <si>
    <t>Net Debt Service</t>
  </si>
  <si>
    <t>Neg Arb Cost</t>
  </si>
  <si>
    <t>Neg Arb Rate Cost</t>
  </si>
  <si>
    <t>Muni W</t>
  </si>
  <si>
    <t>MuniW Summary</t>
  </si>
  <si>
    <t>MuniW Debt Service</t>
  </si>
  <si>
    <t>Net MuniW and Investments</t>
  </si>
  <si>
    <t>Impact C</t>
  </si>
  <si>
    <t>Check Amort</t>
  </si>
  <si>
    <t>MuniC IRR</t>
  </si>
  <si>
    <t>Diff Muni</t>
  </si>
  <si>
    <t>Add:</t>
  </si>
  <si>
    <t>Spread:</t>
  </si>
  <si>
    <t>Spread</t>
  </si>
  <si>
    <t>Rate</t>
  </si>
  <si>
    <t>Impact W</t>
  </si>
  <si>
    <t>ImpactC Summary</t>
  </si>
  <si>
    <t>ImpactC Debt Service</t>
  </si>
  <si>
    <t>ImpactW Summary</t>
  </si>
  <si>
    <t>ImpactW Debt Service</t>
  </si>
  <si>
    <t>WIFIA Summary</t>
  </si>
  <si>
    <t>WIFIA Debt Service</t>
  </si>
  <si>
    <t>Analysis and Comparison</t>
  </si>
  <si>
    <t>Universal Discount Rate</t>
  </si>
  <si>
    <t>30-year Treasury</t>
  </si>
  <si>
    <t>30-year Applicable muni</t>
  </si>
  <si>
    <t>WIFIA WAL Rate</t>
  </si>
  <si>
    <t>Impact WAL Rate + Spread</t>
  </si>
  <si>
    <t>Other custom</t>
  </si>
  <si>
    <t>Muni C IRR</t>
  </si>
  <si>
    <t>UDR</t>
  </si>
  <si>
    <t>PV of Project Draws at UDR</t>
  </si>
  <si>
    <t>Comparator Total</t>
  </si>
  <si>
    <t>WIFIA Total</t>
  </si>
  <si>
    <t>Sum</t>
  </si>
  <si>
    <t>PV of Debt Service at UDR, IRRs</t>
  </si>
  <si>
    <t>MuniC (Net of Investment)</t>
  </si>
  <si>
    <t>MuniW (Net of Investment)</t>
  </si>
  <si>
    <t>Basic Assumptions</t>
  </si>
  <si>
    <t>MuniC WAL</t>
  </si>
  <si>
    <t xml:space="preserve">   AAA Spread</t>
  </si>
  <si>
    <t xml:space="preserve">   AA Spread</t>
  </si>
  <si>
    <t xml:space="preserve">   A Spread</t>
  </si>
  <si>
    <t xml:space="preserve">   BBB Spread</t>
  </si>
  <si>
    <t>MuniC WAL T-Rate</t>
  </si>
  <si>
    <t>Taxable Equivalent Rate</t>
  </si>
  <si>
    <t>Assumed Federal Tax Rate</t>
  </si>
  <si>
    <t>Comparator vs. WIFIA Muni Balances</t>
  </si>
  <si>
    <t>Comparator -- MuniC End</t>
  </si>
  <si>
    <t>WIFIA -- MuniW End</t>
  </si>
  <si>
    <t>Increased Taxable Interest</t>
  </si>
  <si>
    <t>Increased Federal Tax Revenue</t>
  </si>
  <si>
    <t>Impact Investor Return</t>
  </si>
  <si>
    <t>Project Inputs</t>
  </si>
  <si>
    <t>Basic Project</t>
  </si>
  <si>
    <t>Additional Impact Assets</t>
  </si>
  <si>
    <t>Basic/Impact Project</t>
  </si>
  <si>
    <t>WIFIA Compliant Project</t>
  </si>
  <si>
    <t>Issuer Rating</t>
  </si>
  <si>
    <t>PV of Debt Service</t>
  </si>
  <si>
    <t>Max Debt</t>
  </si>
  <si>
    <t>Max Debt Service</t>
  </si>
  <si>
    <t>Average Debt Service</t>
  </si>
  <si>
    <t>Average Debt Balance</t>
  </si>
  <si>
    <t>PV of Project Costs</t>
  </si>
  <si>
    <t>IRR (PV DS):Project Costs</t>
  </si>
  <si>
    <t>Comparator Analysis</t>
  </si>
  <si>
    <t>WIFIA Case Analysis</t>
  </si>
  <si>
    <t>Years and Pct Allocated to Impact</t>
  </si>
  <si>
    <t>ImpactW Debt Service + Allocated Fed Tax</t>
  </si>
  <si>
    <t>Size Adjust:</t>
  </si>
  <si>
    <t>Debt Balances</t>
  </si>
  <si>
    <t>Avg</t>
  </si>
  <si>
    <t>Difference (C-W)</t>
  </si>
  <si>
    <t>Disc Rate</t>
  </si>
  <si>
    <t>Impact Tranche Special Tax Analysis</t>
  </si>
  <si>
    <t>ImpactW Debt Service + ProjAccel Benefit</t>
  </si>
  <si>
    <t>Share of Accel Improvement to Impact</t>
  </si>
  <si>
    <t xml:space="preserve">  One Year</t>
  </si>
  <si>
    <t xml:space="preserve">  Two Year</t>
  </si>
  <si>
    <t xml:space="preserve">  Three Year</t>
  </si>
  <si>
    <t xml:space="preserve">  Four Year</t>
  </si>
  <si>
    <t>Basic Project Drawdowns</t>
  </si>
  <si>
    <t>20-Yr Basic Project Annual ROI Improvement</t>
  </si>
  <si>
    <t xml:space="preserve">  No Delay</t>
  </si>
  <si>
    <t>Delay Counterfactual (No Impact Tranche)</t>
  </si>
  <si>
    <t xml:space="preserve">  No Acceleration</t>
  </si>
  <si>
    <t>Impact Tranche Acceleration Benefit Allocation</t>
  </si>
  <si>
    <t>Impact Tranche Basic Project Acceleration  Analysis</t>
  </si>
  <si>
    <t>Impact Tranche Pay-For-Success  Analysis</t>
  </si>
  <si>
    <t>10-Yr Impact Assets Success Payment Rate</t>
  </si>
  <si>
    <t>Pay-for-Success Period</t>
  </si>
  <si>
    <t>20-Yr Impact Assets</t>
  </si>
  <si>
    <t>ImpactW Debt Service + PFS Benefit</t>
  </si>
  <si>
    <t>ImpactW Outflows</t>
  </si>
  <si>
    <t>ImpactW Inflows</t>
  </si>
  <si>
    <t xml:space="preserve">  Basic Funding</t>
  </si>
  <si>
    <t xml:space="preserve">  Acceleration Payments</t>
  </si>
  <si>
    <t xml:space="preserve">  Pay-for-Success Payment</t>
  </si>
  <si>
    <t xml:space="preserve">  Special Tax Impact</t>
  </si>
  <si>
    <t>Realized</t>
  </si>
  <si>
    <t>Total Inflows</t>
  </si>
  <si>
    <t>Net Cash Flow</t>
  </si>
  <si>
    <t>PV Net Cash Outflow</t>
  </si>
  <si>
    <t>ImpactW Disc Rate:</t>
  </si>
  <si>
    <t>Combined Returns</t>
  </si>
  <si>
    <t>Impact Tranche Combined Return Analysis and Back Leverage</t>
  </si>
  <si>
    <t>Impact Tranche Back Leverage</t>
  </si>
  <si>
    <t>Percent of Basic Funding</t>
  </si>
  <si>
    <t>Back Leverage Debt Service</t>
  </si>
  <si>
    <t>Non-Recourse Leverage Period</t>
  </si>
  <si>
    <t>Draws</t>
  </si>
  <si>
    <t>PV</t>
  </si>
  <si>
    <t>Zero End</t>
  </si>
  <si>
    <t>Impact Investor Leveraged Return (IRR)</t>
  </si>
  <si>
    <t>Impact Investor Commitment -- Value at Risk (PV at T-Rate)</t>
  </si>
  <si>
    <t>Book Profit (Loss)</t>
  </si>
  <si>
    <t>Simple Cash Flow IRR</t>
  </si>
  <si>
    <t>Chart</t>
  </si>
  <si>
    <t>Upside Potential:</t>
  </si>
  <si>
    <t>Upside Target:</t>
  </si>
  <si>
    <t>Goal Seek: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</si>
</sst>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8" formatCode="&quot;$&quot;#,##0.00_);[Red]\(&quot;$&quot;#,##0.00\)"/>
    <numFmt numFmtId="43" formatCode="_(* #,##0.00_);_(* \(#,##0.00\);_(* &quot;-&quot;??_);_(@_)"/>
    <numFmt numFmtId="164" formatCode="0.00_);\(0.00\)"/>
    <numFmt numFmtId="165" formatCode="0_);\(0\)"/>
    <numFmt numFmtId="166" formatCode="0.0%"/>
    <numFmt numFmtId="167" formatCode="0.000000"/>
    <numFmt numFmtId="168" formatCode="0.0000"/>
    <numFmt numFmtId="169" formatCode="0.000"/>
    <numFmt numFmtId="170" formatCode="0.0"/>
    <numFmt numFmtId="171" formatCode="_(* #,##0.0_);_(* \(#,##0.0\);_(* &quot;-&quot;??_);_(@_)"/>
    <numFmt numFmtId="172" formatCode="_(* #,##0.00_);_(* \(#,##0.00\);_(* &quot;-&quot;?_);_(@_)"/>
    <numFmt numFmtId="173" formatCode="mm/dd/yy;@"/>
    <numFmt numFmtId="174" formatCode="0.0000_);\(0.0000\)"/>
    <numFmt numFmtId="175" formatCode="_(* #,##0_);_(* \(#,##0\);_(* &quot;-&quot;??_);_(@_)"/>
    <numFmt numFmtId="176" formatCode="0.000%"/>
    <numFmt numFmtId="177" formatCode="0.0_);\(0.0\)"/>
    <numFmt numFmtId="178" formatCode="_(* #,##0.0000_);_(* \(#,##0.0000\);_(* &quot;-&quot;??_);_(@_)"/>
    <numFmt numFmtId="179" formatCode="#,##0.0000_);\(#,##0.0000\)"/>
    <numFmt numFmtId="180" formatCode="0.00_);[Red]\(0.00\)"/>
    <numFmt numFmtId="181" formatCode="0.00000_);\(0.00000\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rgb="FF333333"/>
      <name val="Verdana"/>
      <family val="2"/>
    </font>
    <font>
      <sz val="8"/>
      <color rgb="FFFF0000"/>
      <name val="Verdana"/>
      <family val="2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9"/>
      <color rgb="FF2A2A2A"/>
      <name val="Arial"/>
      <family val="2"/>
    </font>
    <font>
      <i/>
      <sz val="11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i/>
      <sz val="8"/>
      <color rgb="FFFF0000"/>
      <name val="Calibri"/>
      <family val="2"/>
      <scheme val="minor"/>
    </font>
    <font>
      <i/>
      <u/>
      <sz val="8"/>
      <name val="Calibri"/>
      <family val="2"/>
      <scheme val="minor"/>
    </font>
    <font>
      <i/>
      <u/>
      <sz val="8"/>
      <color theme="1"/>
      <name val="Calibri"/>
      <family val="2"/>
      <scheme val="minor"/>
    </font>
    <font>
      <u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4"/>
      <color theme="9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rgb="FFFF6600"/>
      </left>
      <right style="mediumDashed">
        <color rgb="FFCCCCCC"/>
      </right>
      <top style="medium">
        <color rgb="FFFF6600"/>
      </top>
      <bottom style="mediumDashed">
        <color rgb="FFCCCCCC"/>
      </bottom>
      <diagonal/>
    </border>
    <border>
      <left/>
      <right style="mediumDashed">
        <color rgb="FFCCCCCC"/>
      </right>
      <top style="medium">
        <color rgb="FFFF6600"/>
      </top>
      <bottom style="mediumDashed">
        <color rgb="FFCCCCCC"/>
      </bottom>
      <diagonal/>
    </border>
    <border>
      <left/>
      <right style="medium">
        <color rgb="FFFF6600"/>
      </right>
      <top style="medium">
        <color rgb="FFFF6600"/>
      </top>
      <bottom style="mediumDashed">
        <color rgb="FFCCCCCC"/>
      </bottom>
      <diagonal/>
    </border>
    <border>
      <left style="medium">
        <color rgb="FFFF6600"/>
      </left>
      <right style="mediumDashed">
        <color rgb="FFCCCCCC"/>
      </right>
      <top/>
      <bottom style="mediumDashed">
        <color rgb="FFCCCCCC"/>
      </bottom>
      <diagonal/>
    </border>
    <border>
      <left/>
      <right style="mediumDashed">
        <color rgb="FFCCCCCC"/>
      </right>
      <top/>
      <bottom style="mediumDashed">
        <color rgb="FFCCCCCC"/>
      </bottom>
      <diagonal/>
    </border>
    <border>
      <left/>
      <right style="medium">
        <color rgb="FFFF6600"/>
      </right>
      <top/>
      <bottom style="mediumDashed">
        <color rgb="FFCCCCCC"/>
      </bottom>
      <diagonal/>
    </border>
    <border>
      <left style="medium">
        <color rgb="FFFF6600"/>
      </left>
      <right style="mediumDashed">
        <color rgb="FFCCCCCC"/>
      </right>
      <top/>
      <bottom style="medium">
        <color rgb="FFFF6600"/>
      </bottom>
      <diagonal/>
    </border>
    <border>
      <left/>
      <right style="mediumDashed">
        <color rgb="FFCCCCCC"/>
      </right>
      <top/>
      <bottom style="medium">
        <color rgb="FFFF6600"/>
      </bottom>
      <diagonal/>
    </border>
    <border>
      <left/>
      <right style="medium">
        <color rgb="FFFF6600"/>
      </right>
      <top/>
      <bottom style="medium">
        <color rgb="FFFF66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20">
    <xf numFmtId="0" fontId="0" fillId="0" borderId="0" xfId="0"/>
    <xf numFmtId="9" fontId="2" fillId="0" borderId="0" xfId="2" applyFont="1" applyAlignment="1">
      <alignment horizontal="center"/>
    </xf>
    <xf numFmtId="164" fontId="4" fillId="0" borderId="0" xfId="0" applyNumberFormat="1" applyFont="1"/>
    <xf numFmtId="164" fontId="0" fillId="0" borderId="0" xfId="0" applyNumberFormat="1"/>
    <xf numFmtId="164" fontId="11" fillId="0" borderId="0" xfId="0" applyNumberFormat="1" applyFont="1"/>
    <xf numFmtId="164" fontId="5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3" fillId="0" borderId="0" xfId="0" applyNumberFormat="1" applyFont="1"/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center"/>
    </xf>
    <xf numFmtId="164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center"/>
    </xf>
    <xf numFmtId="164" fontId="2" fillId="0" borderId="0" xfId="2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5" fontId="10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165" fontId="11" fillId="0" borderId="0" xfId="0" applyNumberFormat="1" applyFont="1" applyAlignment="1">
      <alignment horizontal="center"/>
    </xf>
    <xf numFmtId="166" fontId="0" fillId="0" borderId="0" xfId="2" applyNumberFormat="1" applyFont="1" applyAlignment="1">
      <alignment horizontal="center"/>
    </xf>
    <xf numFmtId="10" fontId="0" fillId="0" borderId="0" xfId="2" applyNumberFormat="1" applyFont="1"/>
    <xf numFmtId="0" fontId="4" fillId="0" borderId="0" xfId="0" applyFont="1"/>
    <xf numFmtId="0" fontId="12" fillId="0" borderId="0" xfId="3"/>
    <xf numFmtId="15" fontId="13" fillId="0" borderId="0" xfId="0" applyNumberFormat="1" applyFont="1"/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14" fillId="6" borderId="1" xfId="0" applyFont="1" applyFill="1" applyBorder="1" applyAlignment="1">
      <alignment horizontal="right" vertical="top" wrapText="1"/>
    </xf>
    <xf numFmtId="0" fontId="14" fillId="6" borderId="2" xfId="0" applyFont="1" applyFill="1" applyBorder="1" applyAlignment="1">
      <alignment horizontal="right" vertical="top" wrapText="1"/>
    </xf>
    <xf numFmtId="10" fontId="15" fillId="6" borderId="3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right"/>
    </xf>
    <xf numFmtId="167" fontId="0" fillId="0" borderId="0" xfId="0" applyNumberFormat="1"/>
    <xf numFmtId="0" fontId="14" fillId="6" borderId="4" xfId="0" applyFont="1" applyFill="1" applyBorder="1" applyAlignment="1">
      <alignment horizontal="right" vertical="top" wrapText="1"/>
    </xf>
    <xf numFmtId="0" fontId="14" fillId="6" borderId="5" xfId="0" applyFont="1" applyFill="1" applyBorder="1" applyAlignment="1">
      <alignment horizontal="right" vertical="top" wrapText="1"/>
    </xf>
    <xf numFmtId="10" fontId="15" fillId="6" borderId="6" xfId="0" applyNumberFormat="1" applyFont="1" applyFill="1" applyBorder="1" applyAlignment="1">
      <alignment horizontal="right" vertical="top" wrapText="1"/>
    </xf>
    <xf numFmtId="0" fontId="3" fillId="0" borderId="0" xfId="0" applyFont="1"/>
    <xf numFmtId="0" fontId="2" fillId="0" borderId="0" xfId="0" applyFont="1"/>
    <xf numFmtId="0" fontId="16" fillId="0" borderId="0" xfId="0" applyFont="1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8" fontId="16" fillId="0" borderId="0" xfId="0" applyNumberFormat="1" applyFont="1"/>
    <xf numFmtId="17" fontId="14" fillId="6" borderId="4" xfId="0" applyNumberFormat="1" applyFont="1" applyFill="1" applyBorder="1" applyAlignment="1">
      <alignment horizontal="right" vertical="top" wrapText="1"/>
    </xf>
    <xf numFmtId="16" fontId="14" fillId="6" borderId="4" xfId="0" applyNumberFormat="1" applyFont="1" applyFill="1" applyBorder="1" applyAlignment="1">
      <alignment horizontal="right" vertical="top" wrapText="1"/>
    </xf>
    <xf numFmtId="0" fontId="19" fillId="0" borderId="0" xfId="0" applyFont="1" applyAlignment="1">
      <alignment vertical="top" wrapText="1"/>
    </xf>
    <xf numFmtId="0" fontId="14" fillId="6" borderId="7" xfId="0" applyFont="1" applyFill="1" applyBorder="1" applyAlignment="1">
      <alignment horizontal="right" vertical="top" wrapText="1"/>
    </xf>
    <xf numFmtId="0" fontId="14" fillId="6" borderId="8" xfId="0" applyFont="1" applyFill="1" applyBorder="1" applyAlignment="1">
      <alignment horizontal="right" vertical="top" wrapText="1"/>
    </xf>
    <xf numFmtId="10" fontId="15" fillId="6" borderId="9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169" fontId="17" fillId="0" borderId="0" xfId="0" applyNumberFormat="1" applyFont="1" applyAlignment="1">
      <alignment horizontal="center"/>
    </xf>
    <xf numFmtId="169" fontId="16" fillId="0" borderId="0" xfId="0" applyNumberFormat="1" applyFont="1"/>
    <xf numFmtId="0" fontId="0" fillId="0" borderId="0" xfId="0" applyAlignment="1">
      <alignment horizontal="left"/>
    </xf>
    <xf numFmtId="0" fontId="8" fillId="0" borderId="0" xfId="0" applyFont="1"/>
    <xf numFmtId="0" fontId="0" fillId="0" borderId="0" xfId="0" applyAlignment="1">
      <alignment horizontal="center"/>
    </xf>
    <xf numFmtId="0" fontId="6" fillId="0" borderId="0" xfId="0" applyFont="1"/>
    <xf numFmtId="0" fontId="9" fillId="0" borderId="0" xfId="0" applyFont="1"/>
    <xf numFmtId="8" fontId="0" fillId="0" borderId="0" xfId="0" applyNumberFormat="1"/>
    <xf numFmtId="170" fontId="0" fillId="0" borderId="0" xfId="0" applyNumberFormat="1"/>
    <xf numFmtId="10" fontId="0" fillId="0" borderId="0" xfId="0" applyNumberFormat="1"/>
    <xf numFmtId="169" fontId="0" fillId="0" borderId="0" xfId="0" applyNumberFormat="1"/>
    <xf numFmtId="171" fontId="0" fillId="0" borderId="0" xfId="1" applyNumberFormat="1" applyFont="1"/>
    <xf numFmtId="2" fontId="0" fillId="0" borderId="0" xfId="0" applyNumberFormat="1"/>
    <xf numFmtId="172" fontId="0" fillId="0" borderId="0" xfId="0" applyNumberFormat="1"/>
    <xf numFmtId="15" fontId="21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left"/>
    </xf>
    <xf numFmtId="164" fontId="0" fillId="7" borderId="12" xfId="0" applyNumberFormat="1" applyFill="1" applyBorder="1"/>
    <xf numFmtId="164" fontId="0" fillId="7" borderId="13" xfId="0" applyNumberFormat="1" applyFill="1" applyBorder="1"/>
    <xf numFmtId="164" fontId="0" fillId="7" borderId="14" xfId="0" applyNumberFormat="1" applyFill="1" applyBorder="1"/>
    <xf numFmtId="164" fontId="0" fillId="7" borderId="13" xfId="0" applyNumberFormat="1" applyFill="1" applyBorder="1" applyAlignment="1">
      <alignment horizontal="center"/>
    </xf>
    <xf numFmtId="164" fontId="5" fillId="7" borderId="11" xfId="0" applyNumberFormat="1" applyFont="1" applyFill="1" applyBorder="1"/>
    <xf numFmtId="164" fontId="0" fillId="2" borderId="0" xfId="0" applyNumberFormat="1" applyFill="1" applyBorder="1"/>
    <xf numFmtId="164" fontId="0" fillId="2" borderId="10" xfId="0" applyNumberFormat="1" applyFill="1" applyBorder="1"/>
    <xf numFmtId="164" fontId="5" fillId="2" borderId="11" xfId="0" applyNumberFormat="1" applyFont="1" applyFill="1" applyBorder="1"/>
    <xf numFmtId="164" fontId="0" fillId="2" borderId="17" xfId="0" applyNumberFormat="1" applyFill="1" applyBorder="1"/>
    <xf numFmtId="164" fontId="0" fillId="2" borderId="13" xfId="0" applyNumberFormat="1" applyFill="1" applyBorder="1"/>
    <xf numFmtId="164" fontId="0" fillId="2" borderId="14" xfId="0" applyNumberFormat="1" applyFill="1" applyBorder="1"/>
    <xf numFmtId="164" fontId="0" fillId="2" borderId="15" xfId="0" applyNumberFormat="1" applyFill="1" applyBorder="1"/>
    <xf numFmtId="164" fontId="5" fillId="3" borderId="11" xfId="0" applyNumberFormat="1" applyFont="1" applyFill="1" applyBorder="1"/>
    <xf numFmtId="164" fontId="0" fillId="3" borderId="17" xfId="0" applyNumberFormat="1" applyFill="1" applyBorder="1"/>
    <xf numFmtId="164" fontId="0" fillId="3" borderId="13" xfId="0" applyNumberFormat="1" applyFill="1" applyBorder="1"/>
    <xf numFmtId="164" fontId="0" fillId="3" borderId="0" xfId="0" applyNumberFormat="1" applyFill="1" applyBorder="1"/>
    <xf numFmtId="164" fontId="0" fillId="3" borderId="15" xfId="0" applyNumberFormat="1" applyFill="1" applyBorder="1"/>
    <xf numFmtId="164" fontId="0" fillId="3" borderId="10" xfId="0" applyNumberFormat="1" applyFill="1" applyBorder="1"/>
    <xf numFmtId="164" fontId="5" fillId="4" borderId="11" xfId="0" applyNumberFormat="1" applyFont="1" applyFill="1" applyBorder="1"/>
    <xf numFmtId="164" fontId="0" fillId="4" borderId="17" xfId="0" applyNumberFormat="1" applyFill="1" applyBorder="1"/>
    <xf numFmtId="164" fontId="0" fillId="4" borderId="13" xfId="0" applyNumberFormat="1" applyFill="1" applyBorder="1"/>
    <xf numFmtId="164" fontId="0" fillId="4" borderId="0" xfId="0" applyNumberFormat="1" applyFill="1" applyBorder="1"/>
    <xf numFmtId="164" fontId="0" fillId="4" borderId="15" xfId="0" applyNumberFormat="1" applyFill="1" applyBorder="1"/>
    <xf numFmtId="164" fontId="0" fillId="4" borderId="10" xfId="0" applyNumberFormat="1" applyFill="1" applyBorder="1"/>
    <xf numFmtId="164" fontId="5" fillId="5" borderId="11" xfId="0" applyNumberFormat="1" applyFont="1" applyFill="1" applyBorder="1"/>
    <xf numFmtId="164" fontId="0" fillId="5" borderId="17" xfId="0" applyNumberFormat="1" applyFill="1" applyBorder="1"/>
    <xf numFmtId="164" fontId="6" fillId="5" borderId="17" xfId="0" applyNumberFormat="1" applyFont="1" applyFill="1" applyBorder="1" applyAlignment="1">
      <alignment horizontal="center"/>
    </xf>
    <xf numFmtId="164" fontId="0" fillId="5" borderId="13" xfId="0" applyNumberFormat="1" applyFill="1" applyBorder="1"/>
    <xf numFmtId="164" fontId="0" fillId="5" borderId="0" xfId="0" applyNumberFormat="1" applyFill="1" applyBorder="1"/>
    <xf numFmtId="164" fontId="7" fillId="5" borderId="0" xfId="0" applyNumberFormat="1" applyFont="1" applyFill="1" applyBorder="1" applyAlignment="1">
      <alignment horizontal="center"/>
    </xf>
    <xf numFmtId="164" fontId="0" fillId="5" borderId="14" xfId="0" applyNumberFormat="1" applyFill="1" applyBorder="1"/>
    <xf numFmtId="164" fontId="9" fillId="5" borderId="0" xfId="0" applyNumberFormat="1" applyFont="1" applyFill="1" applyBorder="1" applyAlignment="1">
      <alignment horizontal="left"/>
    </xf>
    <xf numFmtId="164" fontId="9" fillId="5" borderId="0" xfId="0" applyNumberFormat="1" applyFont="1" applyFill="1" applyBorder="1"/>
    <xf numFmtId="164" fontId="0" fillId="5" borderId="15" xfId="0" applyNumberFormat="1" applyFill="1" applyBorder="1"/>
    <xf numFmtId="164" fontId="0" fillId="5" borderId="10" xfId="0" applyNumberFormat="1" applyFill="1" applyBorder="1"/>
    <xf numFmtId="9" fontId="2" fillId="5" borderId="0" xfId="2" applyFont="1" applyFill="1" applyBorder="1" applyAlignment="1">
      <alignment horizontal="center"/>
    </xf>
    <xf numFmtId="164" fontId="0" fillId="0" borderId="0" xfId="0" applyNumberFormat="1" applyFont="1"/>
    <xf numFmtId="164" fontId="8" fillId="0" borderId="0" xfId="0" applyNumberFormat="1" applyFont="1"/>
    <xf numFmtId="43" fontId="0" fillId="0" borderId="0" xfId="1" applyFont="1"/>
    <xf numFmtId="173" fontId="0" fillId="0" borderId="0" xfId="0" applyNumberFormat="1"/>
    <xf numFmtId="164" fontId="2" fillId="5" borderId="0" xfId="0" applyNumberFormat="1" applyFont="1" applyFill="1" applyBorder="1" applyAlignment="1">
      <alignment horizontal="center"/>
    </xf>
    <xf numFmtId="164" fontId="0" fillId="5" borderId="0" xfId="0" applyNumberFormat="1" applyFill="1" applyBorder="1" applyAlignment="1">
      <alignment horizontal="center"/>
    </xf>
    <xf numFmtId="9" fontId="0" fillId="5" borderId="0" xfId="2" applyFont="1" applyFill="1" applyBorder="1" applyAlignment="1">
      <alignment horizontal="center"/>
    </xf>
    <xf numFmtId="164" fontId="0" fillId="7" borderId="15" xfId="0" applyNumberFormat="1" applyFill="1" applyBorder="1"/>
    <xf numFmtId="164" fontId="0" fillId="7" borderId="16" xfId="0" applyNumberFormat="1" applyFill="1" applyBorder="1"/>
    <xf numFmtId="164" fontId="0" fillId="0" borderId="0" xfId="2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0" fillId="0" borderId="0" xfId="2" applyNumberFormat="1" applyFont="1"/>
    <xf numFmtId="164" fontId="2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left"/>
    </xf>
    <xf numFmtId="164" fontId="16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164" fontId="24" fillId="0" borderId="0" xfId="0" applyNumberFormat="1" applyFont="1"/>
    <xf numFmtId="164" fontId="3" fillId="2" borderId="11" xfId="0" applyNumberFormat="1" applyFont="1" applyFill="1" applyBorder="1"/>
    <xf numFmtId="164" fontId="10" fillId="2" borderId="17" xfId="0" applyNumberFormat="1" applyFont="1" applyFill="1" applyBorder="1" applyAlignment="1">
      <alignment horizontal="center"/>
    </xf>
    <xf numFmtId="164" fontId="3" fillId="2" borderId="13" xfId="0" applyNumberFormat="1" applyFont="1" applyFill="1" applyBorder="1"/>
    <xf numFmtId="164" fontId="0" fillId="2" borderId="0" xfId="0" applyNumberForma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164" fontId="25" fillId="2" borderId="0" xfId="0" applyNumberFormat="1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164" fontId="9" fillId="2" borderId="14" xfId="0" applyNumberFormat="1" applyFont="1" applyFill="1" applyBorder="1" applyAlignment="1">
      <alignment horizontal="center"/>
    </xf>
    <xf numFmtId="164" fontId="26" fillId="2" borderId="0" xfId="0" applyNumberFormat="1" applyFont="1" applyFill="1" applyBorder="1" applyAlignment="1">
      <alignment horizontal="center"/>
    </xf>
    <xf numFmtId="164" fontId="26" fillId="2" borderId="14" xfId="0" applyNumberFormat="1" applyFont="1" applyFill="1" applyBorder="1" applyAlignment="1">
      <alignment horizontal="center"/>
    </xf>
    <xf numFmtId="164" fontId="9" fillId="2" borderId="13" xfId="0" applyNumberFormat="1" applyFont="1" applyFill="1" applyBorder="1"/>
    <xf numFmtId="165" fontId="10" fillId="2" borderId="0" xfId="0" applyNumberFormat="1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center"/>
    </xf>
    <xf numFmtId="166" fontId="2" fillId="2" borderId="14" xfId="2" applyNumberFormat="1" applyFont="1" applyFill="1" applyBorder="1" applyAlignment="1">
      <alignment horizontal="center"/>
    </xf>
    <xf numFmtId="164" fontId="3" fillId="3" borderId="11" xfId="0" applyNumberFormat="1" applyFont="1" applyFill="1" applyBorder="1"/>
    <xf numFmtId="164" fontId="0" fillId="3" borderId="17" xfId="0" applyNumberFormat="1" applyFill="1" applyBorder="1" applyAlignment="1">
      <alignment horizontal="center"/>
    </xf>
    <xf numFmtId="164" fontId="0" fillId="3" borderId="13" xfId="0" applyNumberFormat="1" applyFont="1" applyFill="1" applyBorder="1"/>
    <xf numFmtId="164" fontId="3" fillId="3" borderId="13" xfId="0" applyNumberFormat="1" applyFont="1" applyFill="1" applyBorder="1"/>
    <xf numFmtId="164" fontId="25" fillId="3" borderId="0" xfId="0" applyNumberFormat="1" applyFont="1" applyFill="1" applyBorder="1" applyAlignment="1">
      <alignment horizontal="center"/>
    </xf>
    <xf numFmtId="164" fontId="9" fillId="3" borderId="0" xfId="0" applyNumberFormat="1" applyFont="1" applyFill="1" applyBorder="1" applyAlignment="1">
      <alignment horizontal="center"/>
    </xf>
    <xf numFmtId="164" fontId="9" fillId="3" borderId="14" xfId="0" applyNumberFormat="1" applyFont="1" applyFill="1" applyBorder="1" applyAlignment="1">
      <alignment horizontal="center"/>
    </xf>
    <xf numFmtId="164" fontId="26" fillId="3" borderId="0" xfId="0" applyNumberFormat="1" applyFont="1" applyFill="1" applyBorder="1" applyAlignment="1">
      <alignment horizontal="center"/>
    </xf>
    <xf numFmtId="164" fontId="26" fillId="3" borderId="14" xfId="0" applyNumberFormat="1" applyFont="1" applyFill="1" applyBorder="1" applyAlignment="1">
      <alignment horizontal="center"/>
    </xf>
    <xf numFmtId="164" fontId="9" fillId="3" borderId="13" xfId="0" applyNumberFormat="1" applyFont="1" applyFill="1" applyBorder="1"/>
    <xf numFmtId="165" fontId="10" fillId="3" borderId="0" xfId="0" applyNumberFormat="1" applyFont="1" applyFill="1" applyBorder="1" applyAlignment="1">
      <alignment horizontal="center"/>
    </xf>
    <xf numFmtId="165" fontId="2" fillId="3" borderId="0" xfId="0" applyNumberFormat="1" applyFont="1" applyFill="1" applyBorder="1" applyAlignment="1">
      <alignment horizontal="center"/>
    </xf>
    <xf numFmtId="166" fontId="2" fillId="3" borderId="14" xfId="2" applyNumberFormat="1" applyFont="1" applyFill="1" applyBorder="1" applyAlignment="1">
      <alignment horizontal="center"/>
    </xf>
    <xf numFmtId="164" fontId="9" fillId="3" borderId="15" xfId="0" applyNumberFormat="1" applyFont="1" applyFill="1" applyBorder="1"/>
    <xf numFmtId="165" fontId="10" fillId="3" borderId="10" xfId="0" applyNumberFormat="1" applyFont="1" applyFill="1" applyBorder="1" applyAlignment="1">
      <alignment horizontal="center"/>
    </xf>
    <xf numFmtId="165" fontId="2" fillId="3" borderId="10" xfId="0" applyNumberFormat="1" applyFont="1" applyFill="1" applyBorder="1" applyAlignment="1">
      <alignment horizontal="center"/>
    </xf>
    <xf numFmtId="9" fontId="2" fillId="3" borderId="16" xfId="2" applyFont="1" applyFill="1" applyBorder="1" applyAlignment="1">
      <alignment horizontal="center"/>
    </xf>
    <xf numFmtId="164" fontId="9" fillId="2" borderId="15" xfId="0" applyNumberFormat="1" applyFont="1" applyFill="1" applyBorder="1"/>
    <xf numFmtId="165" fontId="10" fillId="2" borderId="10" xfId="0" applyNumberFormat="1" applyFont="1" applyFill="1" applyBorder="1" applyAlignment="1">
      <alignment horizontal="center"/>
    </xf>
    <xf numFmtId="165" fontId="2" fillId="2" borderId="10" xfId="0" applyNumberFormat="1" applyFont="1" applyFill="1" applyBorder="1" applyAlignment="1">
      <alignment horizontal="center"/>
    </xf>
    <xf numFmtId="9" fontId="2" fillId="2" borderId="16" xfId="2" applyFont="1" applyFill="1" applyBorder="1" applyAlignment="1">
      <alignment horizontal="center"/>
    </xf>
    <xf numFmtId="164" fontId="0" fillId="0" borderId="0" xfId="0" applyNumberFormat="1" applyFill="1" applyBorder="1"/>
    <xf numFmtId="164" fontId="22" fillId="0" borderId="0" xfId="0" applyNumberFormat="1" applyFont="1" applyFill="1" applyBorder="1" applyAlignment="1">
      <alignment horizontal="center"/>
    </xf>
    <xf numFmtId="164" fontId="9" fillId="2" borderId="17" xfId="0" applyNumberFormat="1" applyFont="1" applyFill="1" applyBorder="1" applyAlignment="1">
      <alignment horizontal="right"/>
    </xf>
    <xf numFmtId="164" fontId="24" fillId="3" borderId="17" xfId="0" applyNumberFormat="1" applyFont="1" applyFill="1" applyBorder="1" applyAlignment="1">
      <alignment horizontal="right"/>
    </xf>
    <xf numFmtId="164" fontId="3" fillId="5" borderId="11" xfId="0" applyNumberFormat="1" applyFont="1" applyFill="1" applyBorder="1"/>
    <xf numFmtId="164" fontId="0" fillId="5" borderId="17" xfId="0" applyNumberFormat="1" applyFill="1" applyBorder="1" applyAlignment="1">
      <alignment horizontal="center"/>
    </xf>
    <xf numFmtId="164" fontId="24" fillId="5" borderId="17" xfId="0" applyNumberFormat="1" applyFont="1" applyFill="1" applyBorder="1" applyAlignment="1">
      <alignment horizontal="right"/>
    </xf>
    <xf numFmtId="164" fontId="0" fillId="5" borderId="13" xfId="0" applyNumberFormat="1" applyFont="1" applyFill="1" applyBorder="1"/>
    <xf numFmtId="164" fontId="3" fillId="5" borderId="13" xfId="0" applyNumberFormat="1" applyFont="1" applyFill="1" applyBorder="1"/>
    <xf numFmtId="164" fontId="25" fillId="5" borderId="0" xfId="0" applyNumberFormat="1" applyFont="1" applyFill="1" applyBorder="1" applyAlignment="1">
      <alignment horizontal="center"/>
    </xf>
    <xf numFmtId="164" fontId="9" fillId="5" borderId="0" xfId="0" applyNumberFormat="1" applyFont="1" applyFill="1" applyBorder="1" applyAlignment="1">
      <alignment horizontal="center"/>
    </xf>
    <xf numFmtId="164" fontId="9" fillId="5" borderId="14" xfId="0" applyNumberFormat="1" applyFont="1" applyFill="1" applyBorder="1" applyAlignment="1">
      <alignment horizontal="center"/>
    </xf>
    <xf numFmtId="164" fontId="26" fillId="5" borderId="0" xfId="0" applyNumberFormat="1" applyFont="1" applyFill="1" applyBorder="1" applyAlignment="1">
      <alignment horizontal="center"/>
    </xf>
    <xf numFmtId="164" fontId="26" fillId="5" borderId="14" xfId="0" applyNumberFormat="1" applyFont="1" applyFill="1" applyBorder="1" applyAlignment="1">
      <alignment horizontal="center"/>
    </xf>
    <xf numFmtId="164" fontId="9" fillId="5" borderId="13" xfId="0" applyNumberFormat="1" applyFont="1" applyFill="1" applyBorder="1"/>
    <xf numFmtId="165" fontId="10" fillId="5" borderId="0" xfId="0" applyNumberFormat="1" applyFont="1" applyFill="1" applyBorder="1" applyAlignment="1">
      <alignment horizontal="center"/>
    </xf>
    <xf numFmtId="165" fontId="2" fillId="5" borderId="0" xfId="0" applyNumberFormat="1" applyFont="1" applyFill="1" applyBorder="1" applyAlignment="1">
      <alignment horizontal="center"/>
    </xf>
    <xf numFmtId="166" fontId="2" fillId="5" borderId="14" xfId="2" applyNumberFormat="1" applyFont="1" applyFill="1" applyBorder="1" applyAlignment="1">
      <alignment horizontal="center"/>
    </xf>
    <xf numFmtId="164" fontId="9" fillId="5" borderId="15" xfId="0" applyNumberFormat="1" applyFont="1" applyFill="1" applyBorder="1"/>
    <xf numFmtId="165" fontId="10" fillId="5" borderId="10" xfId="0" applyNumberFormat="1" applyFont="1" applyFill="1" applyBorder="1" applyAlignment="1">
      <alignment horizontal="center"/>
    </xf>
    <xf numFmtId="165" fontId="2" fillId="5" borderId="10" xfId="0" applyNumberFormat="1" applyFont="1" applyFill="1" applyBorder="1" applyAlignment="1">
      <alignment horizontal="center"/>
    </xf>
    <xf numFmtId="9" fontId="2" fillId="5" borderId="16" xfId="2" applyFont="1" applyFill="1" applyBorder="1" applyAlignment="1">
      <alignment horizontal="center"/>
    </xf>
    <xf numFmtId="164" fontId="0" fillId="0" borderId="0" xfId="0" applyNumberFormat="1" applyFont="1" applyAlignment="1"/>
    <xf numFmtId="164" fontId="5" fillId="0" borderId="0" xfId="0" applyNumberFormat="1" applyFont="1" applyAlignment="1"/>
    <xf numFmtId="165" fontId="0" fillId="0" borderId="0" xfId="0" applyNumberFormat="1" applyAlignment="1">
      <alignment horizontal="right"/>
    </xf>
    <xf numFmtId="9" fontId="0" fillId="0" borderId="0" xfId="2" applyFont="1"/>
    <xf numFmtId="166" fontId="0" fillId="0" borderId="0" xfId="2" applyNumberFormat="1" applyFont="1"/>
    <xf numFmtId="164" fontId="9" fillId="0" borderId="0" xfId="0" applyNumberFormat="1" applyFont="1"/>
    <xf numFmtId="174" fontId="0" fillId="0" borderId="0" xfId="0" applyNumberFormat="1"/>
    <xf numFmtId="0" fontId="2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6" fontId="0" fillId="0" borderId="0" xfId="0" applyNumberFormat="1"/>
    <xf numFmtId="170" fontId="0" fillId="0" borderId="0" xfId="2" applyNumberFormat="1" applyFont="1"/>
    <xf numFmtId="164" fontId="2" fillId="0" borderId="0" xfId="0" applyNumberFormat="1" applyFont="1"/>
    <xf numFmtId="39" fontId="0" fillId="0" borderId="0" xfId="1" applyNumberFormat="1" applyFont="1"/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0" fontId="0" fillId="0" borderId="0" xfId="2" applyNumberFormat="1" applyFont="1" applyAlignment="1">
      <alignment vertical="center"/>
    </xf>
    <xf numFmtId="165" fontId="0" fillId="3" borderId="12" xfId="0" applyNumberFormat="1" applyFill="1" applyBorder="1" applyAlignment="1">
      <alignment horizontal="center"/>
    </xf>
    <xf numFmtId="164" fontId="0" fillId="7" borderId="0" xfId="0" applyNumberFormat="1" applyFill="1" applyBorder="1"/>
    <xf numFmtId="165" fontId="2" fillId="7" borderId="0" xfId="0" applyNumberFormat="1" applyFont="1" applyFill="1" applyBorder="1" applyAlignment="1">
      <alignment horizontal="center"/>
    </xf>
    <xf numFmtId="164" fontId="0" fillId="7" borderId="17" xfId="0" applyNumberFormat="1" applyFill="1" applyBorder="1"/>
    <xf numFmtId="164" fontId="5" fillId="7" borderId="17" xfId="0" applyNumberFormat="1" applyFont="1" applyFill="1" applyBorder="1"/>
    <xf numFmtId="164" fontId="0" fillId="7" borderId="10" xfId="0" applyNumberFormat="1" applyFill="1" applyBorder="1"/>
    <xf numFmtId="165" fontId="2" fillId="7" borderId="0" xfId="0" quotePrefix="1" applyNumberFormat="1" applyFont="1" applyFill="1" applyBorder="1" applyAlignment="1">
      <alignment horizontal="center"/>
    </xf>
    <xf numFmtId="164" fontId="9" fillId="7" borderId="14" xfId="0" quotePrefix="1" applyNumberFormat="1" applyFont="1" applyFill="1" applyBorder="1"/>
    <xf numFmtId="0" fontId="10" fillId="0" borderId="0" xfId="0" applyFont="1" applyAlignment="1">
      <alignment horizontal="center"/>
    </xf>
    <xf numFmtId="176" fontId="0" fillId="0" borderId="0" xfId="2" applyNumberFormat="1" applyFont="1"/>
    <xf numFmtId="10" fontId="10" fillId="0" borderId="0" xfId="2" applyNumberFormat="1" applyFont="1"/>
    <xf numFmtId="165" fontId="10" fillId="0" borderId="0" xfId="1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164" fontId="10" fillId="0" borderId="0" xfId="0" applyNumberFormat="1" applyFont="1"/>
    <xf numFmtId="164" fontId="3" fillId="2" borderId="0" xfId="0" applyNumberFormat="1" applyFont="1" applyFill="1" applyAlignment="1">
      <alignment horizontal="center"/>
    </xf>
    <xf numFmtId="164" fontId="0" fillId="2" borderId="0" xfId="2" applyNumberFormat="1" applyFont="1" applyFill="1"/>
    <xf numFmtId="164" fontId="0" fillId="2" borderId="0" xfId="0" applyNumberFormat="1" applyFill="1"/>
    <xf numFmtId="164" fontId="0" fillId="2" borderId="0" xfId="0" applyNumberFormat="1" applyFont="1" applyFill="1" applyAlignment="1"/>
    <xf numFmtId="9" fontId="0" fillId="2" borderId="0" xfId="2" applyFont="1" applyFill="1"/>
    <xf numFmtId="166" fontId="0" fillId="2" borderId="0" xfId="2" applyNumberFormat="1" applyFont="1" applyFill="1"/>
    <xf numFmtId="175" fontId="0" fillId="2" borderId="0" xfId="1" applyNumberFormat="1" applyFont="1" applyFill="1"/>
    <xf numFmtId="164" fontId="3" fillId="3" borderId="0" xfId="0" applyNumberFormat="1" applyFont="1" applyFill="1" applyAlignment="1">
      <alignment horizontal="center"/>
    </xf>
    <xf numFmtId="164" fontId="0" fillId="3" borderId="0" xfId="2" applyNumberFormat="1" applyFont="1" applyFill="1"/>
    <xf numFmtId="164" fontId="0" fillId="3" borderId="0" xfId="0" applyNumberFormat="1" applyFill="1"/>
    <xf numFmtId="164" fontId="0" fillId="3" borderId="0" xfId="0" applyNumberFormat="1" applyFont="1" applyFill="1" applyAlignment="1"/>
    <xf numFmtId="9" fontId="0" fillId="3" borderId="0" xfId="2" applyFont="1" applyFill="1"/>
    <xf numFmtId="166" fontId="0" fillId="3" borderId="0" xfId="2" applyNumberFormat="1" applyFont="1" applyFill="1"/>
    <xf numFmtId="164" fontId="9" fillId="3" borderId="0" xfId="2" applyNumberFormat="1" applyFont="1" applyFill="1" applyAlignment="1">
      <alignment horizontal="right"/>
    </xf>
    <xf numFmtId="10" fontId="0" fillId="3" borderId="0" xfId="2" applyNumberFormat="1" applyFont="1" applyFill="1"/>
    <xf numFmtId="175" fontId="0" fillId="3" borderId="0" xfId="1" applyNumberFormat="1" applyFont="1" applyFill="1"/>
    <xf numFmtId="164" fontId="9" fillId="2" borderId="0" xfId="2" applyNumberFormat="1" applyFont="1" applyFill="1" applyAlignment="1">
      <alignment horizontal="right"/>
    </xf>
    <xf numFmtId="10" fontId="0" fillId="2" borderId="0" xfId="2" applyNumberFormat="1" applyFont="1" applyFill="1"/>
    <xf numFmtId="164" fontId="0" fillId="3" borderId="0" xfId="0" applyNumberFormat="1" applyFont="1" applyFill="1" applyAlignment="1">
      <alignment horizontal="center"/>
    </xf>
    <xf numFmtId="164" fontId="0" fillId="3" borderId="0" xfId="0" applyNumberFormat="1" applyFill="1" applyAlignment="1">
      <alignment horizontal="center"/>
    </xf>
    <xf numFmtId="164" fontId="3" fillId="5" borderId="0" xfId="0" applyNumberFormat="1" applyFont="1" applyFill="1" applyAlignment="1">
      <alignment horizontal="center"/>
    </xf>
    <xf numFmtId="164" fontId="0" fillId="5" borderId="0" xfId="2" applyNumberFormat="1" applyFont="1" applyFill="1"/>
    <xf numFmtId="164" fontId="0" fillId="5" borderId="0" xfId="0" applyNumberFormat="1" applyFill="1"/>
    <xf numFmtId="164" fontId="0" fillId="5" borderId="0" xfId="0" applyNumberFormat="1" applyFont="1" applyFill="1" applyAlignment="1"/>
    <xf numFmtId="9" fontId="0" fillId="5" borderId="0" xfId="2" applyFont="1" applyFill="1"/>
    <xf numFmtId="166" fontId="0" fillId="5" borderId="0" xfId="2" applyNumberFormat="1" applyFont="1" applyFill="1"/>
    <xf numFmtId="164" fontId="9" fillId="5" borderId="0" xfId="2" applyNumberFormat="1" applyFont="1" applyFill="1" applyAlignment="1">
      <alignment horizontal="right"/>
    </xf>
    <xf numFmtId="10" fontId="0" fillId="5" borderId="0" xfId="2" applyNumberFormat="1" applyFont="1" applyFill="1"/>
    <xf numFmtId="175" fontId="0" fillId="5" borderId="0" xfId="1" applyNumberFormat="1" applyFont="1" applyFill="1"/>
    <xf numFmtId="165" fontId="0" fillId="5" borderId="12" xfId="0" applyNumberFormat="1" applyFill="1" applyBorder="1" applyAlignment="1">
      <alignment horizontal="center"/>
    </xf>
    <xf numFmtId="164" fontId="11" fillId="0" borderId="0" xfId="0" applyNumberFormat="1" applyFont="1" applyAlignment="1"/>
    <xf numFmtId="164" fontId="27" fillId="0" borderId="0" xfId="0" applyNumberFormat="1" applyFont="1" applyAlignment="1">
      <alignment horizontal="center" vertical="center"/>
    </xf>
    <xf numFmtId="164" fontId="2" fillId="2" borderId="0" xfId="2" applyNumberFormat="1" applyFont="1" applyFill="1" applyBorder="1" applyAlignment="1">
      <alignment horizontal="center"/>
    </xf>
    <xf numFmtId="164" fontId="0" fillId="2" borderId="0" xfId="2" applyNumberFormat="1" applyFont="1" applyFill="1" applyBorder="1" applyAlignment="1">
      <alignment horizontal="center"/>
    </xf>
    <xf numFmtId="164" fontId="0" fillId="2" borderId="10" xfId="0" applyNumberForma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164" fontId="0" fillId="4" borderId="10" xfId="0" applyNumberFormat="1" applyFill="1" applyBorder="1" applyAlignment="1">
      <alignment horizontal="center"/>
    </xf>
    <xf numFmtId="164" fontId="0" fillId="5" borderId="10" xfId="0" applyNumberForma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77" fontId="0" fillId="0" borderId="0" xfId="0" applyNumberFormat="1" applyAlignment="1">
      <alignment horizontal="center"/>
    </xf>
    <xf numFmtId="178" fontId="0" fillId="0" borderId="0" xfId="1" applyNumberFormat="1" applyFont="1"/>
    <xf numFmtId="179" fontId="0" fillId="0" borderId="0" xfId="1" applyNumberFormat="1" applyFont="1"/>
    <xf numFmtId="0" fontId="9" fillId="0" borderId="0" xfId="0" applyFont="1" applyAlignment="1">
      <alignment horizontal="center"/>
    </xf>
    <xf numFmtId="10" fontId="0" fillId="0" borderId="0" xfId="2" applyNumberFormat="1" applyFont="1" applyAlignment="1">
      <alignment horizontal="center"/>
    </xf>
    <xf numFmtId="164" fontId="9" fillId="3" borderId="0" xfId="0" applyNumberFormat="1" applyFont="1" applyFill="1" applyBorder="1" applyAlignment="1">
      <alignment horizontal="right"/>
    </xf>
    <xf numFmtId="165" fontId="2" fillId="3" borderId="14" xfId="0" applyNumberFormat="1" applyFont="1" applyFill="1" applyBorder="1" applyAlignment="1">
      <alignment horizontal="center"/>
    </xf>
    <xf numFmtId="164" fontId="6" fillId="0" borderId="0" xfId="0" applyNumberFormat="1" applyFont="1"/>
    <xf numFmtId="10" fontId="2" fillId="0" borderId="0" xfId="2" applyNumberFormat="1" applyFont="1" applyAlignment="1">
      <alignment horizontal="center"/>
    </xf>
    <xf numFmtId="176" fontId="0" fillId="0" borderId="0" xfId="0" applyNumberFormat="1"/>
    <xf numFmtId="10" fontId="0" fillId="0" borderId="0" xfId="0" applyNumberFormat="1" applyAlignment="1">
      <alignment horizontal="center"/>
    </xf>
    <xf numFmtId="10" fontId="5" fillId="0" borderId="0" xfId="2" applyNumberFormat="1" applyFont="1"/>
    <xf numFmtId="43" fontId="0" fillId="0" borderId="0" xfId="0" applyNumberFormat="1"/>
    <xf numFmtId="10" fontId="2" fillId="0" borderId="0" xfId="0" applyNumberFormat="1" applyFont="1" applyAlignment="1">
      <alignment horizontal="center"/>
    </xf>
    <xf numFmtId="10" fontId="10" fillId="0" borderId="0" xfId="2" applyNumberFormat="1" applyFont="1" applyAlignment="1">
      <alignment horizontal="center"/>
    </xf>
    <xf numFmtId="0" fontId="0" fillId="0" borderId="0" xfId="0" applyFont="1"/>
    <xf numFmtId="10" fontId="28" fillId="0" borderId="0" xfId="2" applyNumberFormat="1" applyFont="1" applyAlignment="1">
      <alignment horizontal="center"/>
    </xf>
    <xf numFmtId="37" fontId="0" fillId="0" borderId="0" xfId="1" applyNumberFormat="1" applyFont="1" applyAlignment="1">
      <alignment horizontal="center"/>
    </xf>
    <xf numFmtId="166" fontId="2" fillId="0" borderId="0" xfId="2" applyNumberFormat="1" applyFont="1" applyAlignment="1">
      <alignment horizontal="center"/>
    </xf>
    <xf numFmtId="2" fontId="0" fillId="8" borderId="0" xfId="0" applyNumberFormat="1" applyFill="1" applyAlignment="1">
      <alignment horizontal="center"/>
    </xf>
    <xf numFmtId="164" fontId="3" fillId="4" borderId="11" xfId="0" applyNumberFormat="1" applyFont="1" applyFill="1" applyBorder="1"/>
    <xf numFmtId="164" fontId="3" fillId="7" borderId="11" xfId="0" applyNumberFormat="1" applyFont="1" applyFill="1" applyBorder="1"/>
    <xf numFmtId="164" fontId="9" fillId="7" borderId="0" xfId="0" applyNumberFormat="1" applyFont="1" applyFill="1" applyBorder="1"/>
    <xf numFmtId="164" fontId="0" fillId="0" borderId="17" xfId="0" applyNumberFormat="1" applyBorder="1"/>
    <xf numFmtId="164" fontId="0" fillId="0" borderId="12" xfId="0" applyNumberFormat="1" applyBorder="1"/>
    <xf numFmtId="164" fontId="9" fillId="7" borderId="14" xfId="0" applyNumberFormat="1" applyFont="1" applyFill="1" applyBorder="1"/>
    <xf numFmtId="164" fontId="0" fillId="0" borderId="0" xfId="0" applyNumberFormat="1" applyFont="1" applyAlignment="1">
      <alignment horizontal="center"/>
    </xf>
    <xf numFmtId="164" fontId="29" fillId="0" borderId="0" xfId="0" applyNumberFormat="1" applyFont="1" applyAlignment="1">
      <alignment horizontal="center"/>
    </xf>
    <xf numFmtId="180" fontId="0" fillId="0" borderId="0" xfId="0" applyNumberFormat="1" applyAlignment="1">
      <alignment horizontal="center"/>
    </xf>
    <xf numFmtId="180" fontId="30" fillId="0" borderId="0" xfId="0" applyNumberFormat="1" applyFont="1" applyAlignment="1">
      <alignment horizontal="center"/>
    </xf>
    <xf numFmtId="164" fontId="0" fillId="8" borderId="0" xfId="0" applyNumberFormat="1" applyFill="1" applyAlignment="1">
      <alignment horizontal="center"/>
    </xf>
    <xf numFmtId="180" fontId="31" fillId="0" borderId="0" xfId="0" applyNumberFormat="1" applyFont="1" applyAlignment="1">
      <alignment horizontal="center"/>
    </xf>
    <xf numFmtId="164" fontId="10" fillId="2" borderId="0" xfId="0" applyNumberFormat="1" applyFont="1" applyFill="1" applyBorder="1" applyAlignment="1">
      <alignment horizontal="center"/>
    </xf>
    <xf numFmtId="164" fontId="10" fillId="2" borderId="0" xfId="0" applyNumberFormat="1" applyFont="1" applyFill="1" applyBorder="1"/>
    <xf numFmtId="164" fontId="10" fillId="2" borderId="0" xfId="2" applyNumberFormat="1" applyFont="1" applyFill="1" applyBorder="1" applyAlignment="1">
      <alignment horizontal="center"/>
    </xf>
    <xf numFmtId="164" fontId="10" fillId="2" borderId="10" xfId="0" applyNumberFormat="1" applyFont="1" applyFill="1" applyBorder="1" applyAlignment="1">
      <alignment horizontal="center"/>
    </xf>
    <xf numFmtId="164" fontId="10" fillId="3" borderId="0" xfId="0" applyNumberFormat="1" applyFont="1" applyFill="1" applyBorder="1" applyAlignment="1">
      <alignment horizontal="center"/>
    </xf>
    <xf numFmtId="9" fontId="10" fillId="5" borderId="0" xfId="2" applyFont="1" applyFill="1" applyBorder="1" applyAlignment="1">
      <alignment horizontal="center"/>
    </xf>
    <xf numFmtId="39" fontId="10" fillId="5" borderId="0" xfId="1" applyNumberFormat="1" applyFont="1" applyFill="1" applyBorder="1" applyAlignment="1">
      <alignment horizontal="center"/>
    </xf>
    <xf numFmtId="165" fontId="10" fillId="7" borderId="0" xfId="0" applyNumberFormat="1" applyFont="1" applyFill="1" applyBorder="1" applyAlignment="1">
      <alignment horizontal="center"/>
    </xf>
    <xf numFmtId="165" fontId="10" fillId="7" borderId="0" xfId="0" quotePrefix="1" applyNumberFormat="1" applyFont="1" applyFill="1" applyBorder="1" applyAlignment="1">
      <alignment horizontal="center"/>
    </xf>
    <xf numFmtId="37" fontId="2" fillId="0" borderId="0" xfId="1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9" fontId="0" fillId="0" borderId="0" xfId="0" applyNumberFormat="1"/>
    <xf numFmtId="9" fontId="2" fillId="3" borderId="0" xfId="2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39" fontId="0" fillId="0" borderId="0" xfId="1" applyNumberFormat="1" applyFont="1" applyAlignment="1">
      <alignment horizontal="right"/>
    </xf>
    <xf numFmtId="2" fontId="0" fillId="0" borderId="0" xfId="0" applyNumberFormat="1" applyAlignment="1">
      <alignment horizontal="right"/>
    </xf>
    <xf numFmtId="10" fontId="1" fillId="0" borderId="0" xfId="2" applyNumberFormat="1" applyFont="1" applyAlignment="1">
      <alignment horizontal="center"/>
    </xf>
    <xf numFmtId="9" fontId="2" fillId="0" borderId="0" xfId="2" applyNumberFormat="1" applyFont="1" applyAlignment="1">
      <alignment horizontal="center"/>
    </xf>
    <xf numFmtId="164" fontId="5" fillId="0" borderId="0" xfId="0" applyNumberFormat="1" applyFont="1"/>
    <xf numFmtId="164" fontId="0" fillId="3" borderId="11" xfId="0" applyNumberFormat="1" applyFill="1" applyBorder="1"/>
    <xf numFmtId="176" fontId="0" fillId="3" borderId="17" xfId="2" applyNumberFormat="1" applyFont="1" applyFill="1" applyBorder="1"/>
    <xf numFmtId="164" fontId="0" fillId="3" borderId="12" xfId="0" applyNumberFormat="1" applyFill="1" applyBorder="1"/>
    <xf numFmtId="164" fontId="0" fillId="3" borderId="14" xfId="0" applyNumberFormat="1" applyFill="1" applyBorder="1"/>
    <xf numFmtId="164" fontId="0" fillId="3" borderId="16" xfId="0" applyNumberFormat="1" applyFill="1" applyBorder="1"/>
    <xf numFmtId="176" fontId="32" fillId="3" borderId="10" xfId="2" applyNumberFormat="1" applyFont="1" applyFill="1" applyBorder="1"/>
    <xf numFmtId="0" fontId="0" fillId="3" borderId="11" xfId="0" applyFill="1" applyBorder="1"/>
    <xf numFmtId="0" fontId="0" fillId="3" borderId="17" xfId="0" applyFill="1" applyBorder="1"/>
    <xf numFmtId="10" fontId="0" fillId="3" borderId="12" xfId="0" applyNumberFormat="1" applyFill="1" applyBorder="1"/>
    <xf numFmtId="0" fontId="0" fillId="3" borderId="13" xfId="0" applyFill="1" applyBorder="1"/>
    <xf numFmtId="0" fontId="0" fillId="3" borderId="0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10" xfId="0" applyFill="1" applyBorder="1"/>
    <xf numFmtId="10" fontId="32" fillId="3" borderId="16" xfId="0" applyNumberFormat="1" applyFont="1" applyFill="1" applyBorder="1"/>
    <xf numFmtId="10" fontId="9" fillId="0" borderId="0" xfId="0" applyNumberFormat="1" applyFont="1" applyAlignment="1">
      <alignment horizontal="center"/>
    </xf>
    <xf numFmtId="10" fontId="0" fillId="3" borderId="14" xfId="2" applyNumberFormat="1" applyFont="1" applyFill="1" applyBorder="1"/>
    <xf numFmtId="180" fontId="0" fillId="3" borderId="16" xfId="0" applyNumberFormat="1" applyFill="1" applyBorder="1"/>
    <xf numFmtId="10" fontId="2" fillId="0" borderId="0" xfId="2" applyNumberFormat="1" applyFont="1"/>
    <xf numFmtId="181" fontId="9" fillId="0" borderId="0" xfId="0" applyNumberFormat="1" applyFont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Comparator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v>ImpactC</c:v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val>
            <c:numRef>
              <c:f>Dashboard!$J$118:$AW$118</c:f>
              <c:numCache>
                <c:formatCode>0.00_);\(0.00\)</c:formatCode>
                <c:ptCount val="4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11.669214168608011</c:v>
                </c:pt>
                <c:pt idx="6">
                  <c:v>13.328504762274262</c:v>
                </c:pt>
                <c:pt idx="7">
                  <c:v>14.9775740737505</c:v>
                </c:pt>
                <c:pt idx="8">
                  <c:v>16.616115464571024</c:v>
                </c:pt>
                <c:pt idx="9">
                  <c:v>18.243813097116167</c:v>
                </c:pt>
                <c:pt idx="10">
                  <c:v>17.860341658637662</c:v>
                </c:pt>
                <c:pt idx="11">
                  <c:v>17.465366077004802</c:v>
                </c:pt>
                <c:pt idx="12">
                  <c:v>17.058541227922955</c:v>
                </c:pt>
                <c:pt idx="13">
                  <c:v>16.639511633368652</c:v>
                </c:pt>
                <c:pt idx="14">
                  <c:v>16.207911150977722</c:v>
                </c:pt>
                <c:pt idx="15">
                  <c:v>15.763362654115063</c:v>
                </c:pt>
                <c:pt idx="16">
                  <c:v>15.305477702346526</c:v>
                </c:pt>
                <c:pt idx="17">
                  <c:v>14.833856202024931</c:v>
                </c:pt>
                <c:pt idx="18">
                  <c:v>14.348086056693688</c:v>
                </c:pt>
                <c:pt idx="19">
                  <c:v>13.847742807002509</c:v>
                </c:pt>
                <c:pt idx="20">
                  <c:v>13.332389259820594</c:v>
                </c:pt>
                <c:pt idx="21">
                  <c:v>12.801575106223222</c:v>
                </c:pt>
                <c:pt idx="22">
                  <c:v>12.254836528017929</c:v>
                </c:pt>
                <c:pt idx="23">
                  <c:v>11.691695792466477</c:v>
                </c:pt>
                <c:pt idx="24">
                  <c:v>11.111660834848482</c:v>
                </c:pt>
                <c:pt idx="25">
                  <c:v>10.514224828501947</c:v>
                </c:pt>
                <c:pt idx="26">
                  <c:v>9.8988657419650146</c:v>
                </c:pt>
                <c:pt idx="27">
                  <c:v>9.2650458828319753</c:v>
                </c:pt>
                <c:pt idx="28">
                  <c:v>8.6122114279249438</c:v>
                </c:pt>
                <c:pt idx="29">
                  <c:v>7.9397919393707017</c:v>
                </c:pt>
                <c:pt idx="30">
                  <c:v>7.2471998661598329</c:v>
                </c:pt>
                <c:pt idx="31">
                  <c:v>6.5338300307526378</c:v>
                </c:pt>
                <c:pt idx="32">
                  <c:v>5.7990591002832268</c:v>
                </c:pt>
                <c:pt idx="33">
                  <c:v>5.0422450418997338</c:v>
                </c:pt>
                <c:pt idx="34">
                  <c:v>4.2627265617647359</c:v>
                </c:pt>
                <c:pt idx="35">
                  <c:v>3.4598225272256879</c:v>
                </c:pt>
                <c:pt idx="36">
                  <c:v>2.632831371650469</c:v>
                </c:pt>
                <c:pt idx="37">
                  <c:v>1.7810304814079934</c:v>
                </c:pt>
                <c:pt idx="38">
                  <c:v>0.90367556445824315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A1-49BA-BB27-B874F8CD8236}"/>
            </c:ext>
          </c:extLst>
        </c:ser>
        <c:ser>
          <c:idx val="0"/>
          <c:order val="1"/>
          <c:tx>
            <c:v>MuniC</c:v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val>
            <c:numRef>
              <c:f>Dashboard!$J$117:$AW$117</c:f>
              <c:numCache>
                <c:formatCode>0.00_);\(0.00\)</c:formatCode>
                <c:ptCount val="40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  <c:pt idx="5">
                  <c:v>98.346070843040053</c:v>
                </c:pt>
                <c:pt idx="6">
                  <c:v>96.642523811371305</c:v>
                </c:pt>
                <c:pt idx="7">
                  <c:v>94.887870368752502</c:v>
                </c:pt>
                <c:pt idx="8">
                  <c:v>93.080577322855135</c:v>
                </c:pt>
                <c:pt idx="9">
                  <c:v>91.219065485580842</c:v>
                </c:pt>
                <c:pt idx="10">
                  <c:v>89.301708293188312</c:v>
                </c:pt>
                <c:pt idx="11">
                  <c:v>87.32683038502401</c:v>
                </c:pt>
                <c:pt idx="12">
                  <c:v>85.292706139614779</c:v>
                </c:pt>
                <c:pt idx="13">
                  <c:v>83.19755816684328</c:v>
                </c:pt>
                <c:pt idx="14">
                  <c:v>81.039555754888625</c:v>
                </c:pt>
                <c:pt idx="15">
                  <c:v>78.816813270575338</c:v>
                </c:pt>
                <c:pt idx="16">
                  <c:v>76.527388511732653</c:v>
                </c:pt>
                <c:pt idx="17">
                  <c:v>74.169281010124678</c:v>
                </c:pt>
                <c:pt idx="18">
                  <c:v>71.74043028346847</c:v>
                </c:pt>
                <c:pt idx="19">
                  <c:v>69.238714035012578</c:v>
                </c:pt>
                <c:pt idx="20">
                  <c:v>66.661946299103008</c:v>
                </c:pt>
                <c:pt idx="21">
                  <c:v>64.007875531116142</c:v>
                </c:pt>
                <c:pt idx="22">
                  <c:v>61.274182640089677</c:v>
                </c:pt>
                <c:pt idx="23">
                  <c:v>58.458478962332414</c:v>
                </c:pt>
                <c:pt idx="24">
                  <c:v>55.558304174242437</c:v>
                </c:pt>
                <c:pt idx="25">
                  <c:v>52.57112414250976</c:v>
                </c:pt>
                <c:pt idx="26">
                  <c:v>49.494328709825105</c:v>
                </c:pt>
                <c:pt idx="27">
                  <c:v>46.325229414159907</c:v>
                </c:pt>
                <c:pt idx="28">
                  <c:v>43.061057139624751</c:v>
                </c:pt>
                <c:pt idx="29">
                  <c:v>39.698959696853542</c:v>
                </c:pt>
                <c:pt idx="30">
                  <c:v>36.235999330799196</c:v>
                </c:pt>
                <c:pt idx="31">
                  <c:v>32.669150153763219</c:v>
                </c:pt>
                <c:pt idx="32">
                  <c:v>28.995295501416166</c:v>
                </c:pt>
                <c:pt idx="33">
                  <c:v>25.2112252094987</c:v>
                </c:pt>
                <c:pt idx="34">
                  <c:v>21.313632808823712</c:v>
                </c:pt>
                <c:pt idx="35">
                  <c:v>17.299112636128473</c:v>
                </c:pt>
                <c:pt idx="36">
                  <c:v>13.164156858252378</c:v>
                </c:pt>
                <c:pt idx="37">
                  <c:v>8.9051524070399992</c:v>
                </c:pt>
                <c:pt idx="38">
                  <c:v>4.5183778222912485</c:v>
                </c:pt>
                <c:pt idx="39">
                  <c:v>3.5527136788005009E-14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A1-49BA-BB27-B874F8CD82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14674496"/>
        <c:axId val="310252224"/>
      </c:barChart>
      <c:lineChart>
        <c:grouping val="standard"/>
        <c:varyColors val="0"/>
        <c:ser>
          <c:idx val="2"/>
          <c:order val="2"/>
          <c:tx>
            <c:v>Debt Service (R Axis)</c:v>
          </c:tx>
          <c:spPr>
            <a:ln w="1905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Analysis!$J$30:$AW$30</c:f>
              <c:numCache>
                <c:formatCode>0.00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5.7405759451336849</c:v>
                </c:pt>
                <c:pt idx="6">
                  <c:v>5.7702055680339646</c:v>
                </c:pt>
                <c:pt idx="7">
                  <c:v>5.7996038510178254</c:v>
                </c:pt>
                <c:pt idx="8">
                  <c:v>5.827961023388653</c:v>
                </c:pt>
                <c:pt idx="9">
                  <c:v>5.8551881600549791</c:v>
                </c:pt>
                <c:pt idx="10">
                  <c:v>6.5066772534492729</c:v>
                </c:pt>
                <c:pt idx="11">
                  <c:v>6.5171403967031623</c:v>
                </c:pt>
                <c:pt idx="12">
                  <c:v>6.5257530142926008</c:v>
                </c:pt>
                <c:pt idx="13">
                  <c:v>6.5328405283609756</c:v>
                </c:pt>
                <c:pt idx="14">
                  <c:v>6.538533304654969</c:v>
                </c:pt>
                <c:pt idx="15">
                  <c:v>6.5417952320927029</c:v>
                </c:pt>
                <c:pt idx="16">
                  <c:v>6.5436933731120579</c:v>
                </c:pt>
                <c:pt idx="17">
                  <c:v>6.5441429647932381</c:v>
                </c:pt>
                <c:pt idx="18">
                  <c:v>6.543055385849037</c:v>
                </c:pt>
                <c:pt idx="19">
                  <c:v>6.5403380014094177</c:v>
                </c:pt>
                <c:pt idx="20">
                  <c:v>6.5361681842108554</c:v>
                </c:pt>
                <c:pt idx="21">
                  <c:v>6.53046123393381</c:v>
                </c:pt>
                <c:pt idx="22">
                  <c:v>6.5237104353168114</c:v>
                </c:pt>
                <c:pt idx="23">
                  <c:v>6.5161579000569088</c:v>
                </c:pt>
                <c:pt idx="24">
                  <c:v>6.5077615996742839</c:v>
                </c:pt>
                <c:pt idx="25">
                  <c:v>6.4984777055433067</c:v>
                </c:pt>
                <c:pt idx="26">
                  <c:v>6.4882605187094216</c:v>
                </c:pt>
                <c:pt idx="27">
                  <c:v>6.4773996066928436</c:v>
                </c:pt>
                <c:pt idx="28">
                  <c:v>6.465865541450766</c:v>
                </c:pt>
                <c:pt idx="29">
                  <c:v>6.453627708610469</c:v>
                </c:pt>
                <c:pt idx="30">
                  <c:v>6.44065426277478</c:v>
                </c:pt>
                <c:pt idx="31">
                  <c:v>6.425393951811575</c:v>
                </c:pt>
                <c:pt idx="32">
                  <c:v>6.4077212399144576</c:v>
                </c:pt>
                <c:pt idx="33">
                  <c:v>6.3875051173072563</c:v>
                </c:pt>
                <c:pt idx="34">
                  <c:v>6.3646088847880744</c:v>
                </c:pt>
                <c:pt idx="35">
                  <c:v>6.3388899302725399</c:v>
                </c:pt>
                <c:pt idx="36">
                  <c:v>6.3101994970501396</c:v>
                </c:pt>
                <c:pt idx="37">
                  <c:v>6.2783824434575255</c:v>
                </c:pt>
                <c:pt idx="38">
                  <c:v>6.243276993662386</c:v>
                </c:pt>
                <c:pt idx="39">
                  <c:v>6.2047144792408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C2-4368-A241-9D9150A263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8371728"/>
        <c:axId val="498372384"/>
      </c:lineChart>
      <c:catAx>
        <c:axId val="31467449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0252224"/>
        <c:crosses val="autoZero"/>
        <c:auto val="1"/>
        <c:lblAlgn val="ctr"/>
        <c:lblOffset val="100"/>
        <c:noMultiLvlLbl val="0"/>
      </c:catAx>
      <c:valAx>
        <c:axId val="310252224"/>
        <c:scaling>
          <c:orientation val="minMax"/>
          <c:max val="14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_);\(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4674496"/>
        <c:crosses val="autoZero"/>
        <c:crossBetween val="between"/>
      </c:valAx>
      <c:valAx>
        <c:axId val="498372384"/>
        <c:scaling>
          <c:orientation val="minMax"/>
          <c:max val="5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371728"/>
        <c:crosses val="max"/>
        <c:crossBetween val="between"/>
      </c:valAx>
      <c:catAx>
        <c:axId val="498371728"/>
        <c:scaling>
          <c:orientation val="minMax"/>
        </c:scaling>
        <c:delete val="1"/>
        <c:axPos val="b"/>
        <c:majorTickMark val="out"/>
        <c:minorTickMark val="none"/>
        <c:tickLblPos val="nextTo"/>
        <c:crossAx val="4983723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WIFIA Case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v>WIFIA</c:v>
          </c:tx>
          <c:spPr>
            <a:solidFill>
              <a:schemeClr val="accent4">
                <a:lumMod val="40000"/>
                <a:lumOff val="6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val>
            <c:numRef>
              <c:f>Dashboard!$J$122:$AW$122</c:f>
              <c:numCache>
                <c:formatCode>0.00_);\(0.00\)</c:formatCode>
                <c:ptCount val="40"/>
                <c:pt idx="0">
                  <c:v>11.161709999999999</c:v>
                </c:pt>
                <c:pt idx="1">
                  <c:v>22.323419999999999</c:v>
                </c:pt>
                <c:pt idx="2">
                  <c:v>33.485129999999998</c:v>
                </c:pt>
                <c:pt idx="3">
                  <c:v>44.646839999999997</c:v>
                </c:pt>
                <c:pt idx="4">
                  <c:v>55.808549999999997</c:v>
                </c:pt>
                <c:pt idx="5">
                  <c:v>55.34703305973671</c:v>
                </c:pt>
                <c:pt idx="6">
                  <c:v>54.871670611265529</c:v>
                </c:pt>
                <c:pt idx="7">
                  <c:v>54.382047289340207</c:v>
                </c:pt>
                <c:pt idx="8">
                  <c:v>53.877735267757124</c:v>
                </c:pt>
                <c:pt idx="9">
                  <c:v>53.35829388552655</c:v>
                </c:pt>
                <c:pt idx="10">
                  <c:v>52.823269261829061</c:v>
                </c:pt>
                <c:pt idx="11">
                  <c:v>52.27219389942065</c:v>
                </c:pt>
                <c:pt idx="12">
                  <c:v>51.704586276139985</c:v>
                </c:pt>
                <c:pt idx="13">
                  <c:v>51.119950424160898</c:v>
                </c:pt>
                <c:pt idx="14">
                  <c:v>50.517775496622441</c:v>
                </c:pt>
                <c:pt idx="15">
                  <c:v>49.897535321257827</c:v>
                </c:pt>
                <c:pt idx="16">
                  <c:v>49.258687940632278</c:v>
                </c:pt>
                <c:pt idx="17">
                  <c:v>48.60067513858796</c:v>
                </c:pt>
                <c:pt idx="18">
                  <c:v>47.922921952482312</c:v>
                </c:pt>
                <c:pt idx="19">
                  <c:v>47.224836170793495</c:v>
                </c:pt>
                <c:pt idx="20">
                  <c:v>46.505807815654016</c:v>
                </c:pt>
                <c:pt idx="21">
                  <c:v>45.765208609860352</c:v>
                </c:pt>
                <c:pt idx="22">
                  <c:v>45.002391427892874</c:v>
                </c:pt>
                <c:pt idx="23">
                  <c:v>44.216689730466378</c:v>
                </c:pt>
                <c:pt idx="24">
                  <c:v>43.407416982117084</c:v>
                </c:pt>
                <c:pt idx="25">
                  <c:v>42.57386605131731</c:v>
                </c:pt>
                <c:pt idx="26">
                  <c:v>41.715308592593544</c:v>
                </c:pt>
                <c:pt idx="27">
                  <c:v>40.830994410108062</c:v>
                </c:pt>
                <c:pt idx="28">
                  <c:v>39.920150802148015</c:v>
                </c:pt>
                <c:pt idx="29">
                  <c:v>38.981981885949168</c:v>
                </c:pt>
                <c:pt idx="30">
                  <c:v>38.015667902264354</c:v>
                </c:pt>
                <c:pt idx="31">
                  <c:v>37.020364499068997</c:v>
                </c:pt>
                <c:pt idx="32">
                  <c:v>35.995201993777783</c:v>
                </c:pt>
                <c:pt idx="33">
                  <c:v>34.939284613327828</c:v>
                </c:pt>
                <c:pt idx="34">
                  <c:v>33.851689711464374</c:v>
                </c:pt>
                <c:pt idx="35">
                  <c:v>32.731466962545021</c:v>
                </c:pt>
                <c:pt idx="36">
                  <c:v>31.577637531158086</c:v>
                </c:pt>
                <c:pt idx="37">
                  <c:v>30.389193216829543</c:v>
                </c:pt>
                <c:pt idx="38">
                  <c:v>29.165095573071145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49-4E04-8A5D-2C76CE0FBD2F}"/>
            </c:ext>
          </c:extLst>
        </c:ser>
        <c:ser>
          <c:idx val="1"/>
          <c:order val="1"/>
          <c:tx>
            <c:v>ImpactW</c:v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val>
            <c:numRef>
              <c:f>Dashboard!$J$121:$AW$121</c:f>
              <c:numCache>
                <c:formatCode>0.00_);\(0.00\)</c:formatCode>
                <c:ptCount val="4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11.669214168608011</c:v>
                </c:pt>
                <c:pt idx="6">
                  <c:v>13.328504762274262</c:v>
                </c:pt>
                <c:pt idx="7">
                  <c:v>14.9775740737505</c:v>
                </c:pt>
                <c:pt idx="8">
                  <c:v>16.616115464571024</c:v>
                </c:pt>
                <c:pt idx="9">
                  <c:v>18.243813097116167</c:v>
                </c:pt>
                <c:pt idx="10">
                  <c:v>17.860341658637662</c:v>
                </c:pt>
                <c:pt idx="11">
                  <c:v>17.465366077004802</c:v>
                </c:pt>
                <c:pt idx="12">
                  <c:v>17.058541227922955</c:v>
                </c:pt>
                <c:pt idx="13">
                  <c:v>16.639511633368652</c:v>
                </c:pt>
                <c:pt idx="14">
                  <c:v>16.207911150977722</c:v>
                </c:pt>
                <c:pt idx="15">
                  <c:v>15.763362654115063</c:v>
                </c:pt>
                <c:pt idx="16">
                  <c:v>15.305477702346526</c:v>
                </c:pt>
                <c:pt idx="17">
                  <c:v>14.833856202024931</c:v>
                </c:pt>
                <c:pt idx="18">
                  <c:v>14.348086056693688</c:v>
                </c:pt>
                <c:pt idx="19">
                  <c:v>13.847742807002509</c:v>
                </c:pt>
                <c:pt idx="20">
                  <c:v>13.332389259820594</c:v>
                </c:pt>
                <c:pt idx="21">
                  <c:v>12.801575106223222</c:v>
                </c:pt>
                <c:pt idx="22">
                  <c:v>12.254836528017929</c:v>
                </c:pt>
                <c:pt idx="23">
                  <c:v>11.691695792466477</c:v>
                </c:pt>
                <c:pt idx="24">
                  <c:v>11.111660834848482</c:v>
                </c:pt>
                <c:pt idx="25">
                  <c:v>10.514224828501947</c:v>
                </c:pt>
                <c:pt idx="26">
                  <c:v>9.8988657419650146</c:v>
                </c:pt>
                <c:pt idx="27">
                  <c:v>9.2650458828319753</c:v>
                </c:pt>
                <c:pt idx="28">
                  <c:v>8.6122114279249438</c:v>
                </c:pt>
                <c:pt idx="29">
                  <c:v>7.9397919393707017</c:v>
                </c:pt>
                <c:pt idx="30">
                  <c:v>7.2471998661598329</c:v>
                </c:pt>
                <c:pt idx="31">
                  <c:v>6.5338300307526378</c:v>
                </c:pt>
                <c:pt idx="32">
                  <c:v>5.7990591002832268</c:v>
                </c:pt>
                <c:pt idx="33">
                  <c:v>5.0422450418997338</c:v>
                </c:pt>
                <c:pt idx="34">
                  <c:v>4.2627265617647359</c:v>
                </c:pt>
                <c:pt idx="35">
                  <c:v>3.4598225272256879</c:v>
                </c:pt>
                <c:pt idx="36">
                  <c:v>2.632831371650469</c:v>
                </c:pt>
                <c:pt idx="37">
                  <c:v>1.7810304814079934</c:v>
                </c:pt>
                <c:pt idx="38">
                  <c:v>0.90367556445824315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49-4E04-8A5D-2C76CE0FBD2F}"/>
            </c:ext>
          </c:extLst>
        </c:ser>
        <c:ser>
          <c:idx val="0"/>
          <c:order val="2"/>
          <c:tx>
            <c:v>MuniW</c:v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val>
            <c:numRef>
              <c:f>Dashboard!$J$120:$AW$120</c:f>
              <c:numCache>
                <c:formatCode>0.00_);\(0.00\)</c:formatCode>
                <c:ptCount val="40"/>
                <c:pt idx="0">
                  <c:v>10.148289999999999</c:v>
                </c:pt>
                <c:pt idx="1">
                  <c:v>20.296579999999999</c:v>
                </c:pt>
                <c:pt idx="2">
                  <c:v>30.444869999999998</c:v>
                </c:pt>
                <c:pt idx="3">
                  <c:v>40.593159999999997</c:v>
                </c:pt>
                <c:pt idx="4">
                  <c:v>50.74145</c:v>
                </c:pt>
                <c:pt idx="5">
                  <c:v>49.349720053061652</c:v>
                </c:pt>
                <c:pt idx="6">
                  <c:v>47.916238207715153</c:v>
                </c:pt>
                <c:pt idx="7">
                  <c:v>46.439751907008258</c:v>
                </c:pt>
                <c:pt idx="8">
                  <c:v>44.918971017280157</c:v>
                </c:pt>
                <c:pt idx="9">
                  <c:v>43.352566700860208</c:v>
                </c:pt>
                <c:pt idx="10">
                  <c:v>41.739170254947666</c:v>
                </c:pt>
                <c:pt idx="11">
                  <c:v>40.077371915657743</c:v>
                </c:pt>
                <c:pt idx="12">
                  <c:v>38.365719626189126</c:v>
                </c:pt>
                <c:pt idx="13">
                  <c:v>36.602717768036449</c:v>
                </c:pt>
                <c:pt idx="14">
                  <c:v>34.786825854139188</c:v>
                </c:pt>
                <c:pt idx="15">
                  <c:v>32.916457182825013</c:v>
                </c:pt>
                <c:pt idx="16">
                  <c:v>30.989977451371413</c:v>
                </c:pt>
                <c:pt idx="17">
                  <c:v>29.005703327974203</c:v>
                </c:pt>
                <c:pt idx="18">
                  <c:v>26.961900980875079</c:v>
                </c:pt>
                <c:pt idx="19">
                  <c:v>24.856784563362979</c:v>
                </c:pt>
                <c:pt idx="20">
                  <c:v>22.688514653325516</c:v>
                </c:pt>
                <c:pt idx="21">
                  <c:v>20.455196645986931</c:v>
                </c:pt>
                <c:pt idx="22">
                  <c:v>18.154879098428186</c:v>
                </c:pt>
                <c:pt idx="23">
                  <c:v>15.78555202444268</c:v>
                </c:pt>
                <c:pt idx="24">
                  <c:v>13.345145138237609</c:v>
                </c:pt>
                <c:pt idx="25">
                  <c:v>10.831526045446385</c:v>
                </c:pt>
                <c:pt idx="26">
                  <c:v>8.2424983798714244</c:v>
                </c:pt>
                <c:pt idx="27">
                  <c:v>5.5757998843292143</c:v>
                </c:pt>
                <c:pt idx="28">
                  <c:v>2.8291004339207384</c:v>
                </c:pt>
                <c:pt idx="29">
                  <c:v>8.4376949871511897E-15</c:v>
                </c:pt>
                <c:pt idx="30">
                  <c:v>8.4376949871511897E-15</c:v>
                </c:pt>
                <c:pt idx="31">
                  <c:v>8.4376949871511897E-15</c:v>
                </c:pt>
                <c:pt idx="32">
                  <c:v>8.4376949871511897E-15</c:v>
                </c:pt>
                <c:pt idx="33">
                  <c:v>8.4376949871511897E-15</c:v>
                </c:pt>
                <c:pt idx="34">
                  <c:v>8.4376949871511897E-15</c:v>
                </c:pt>
                <c:pt idx="35">
                  <c:v>8.4376949871511897E-15</c:v>
                </c:pt>
                <c:pt idx="36">
                  <c:v>8.4376949871511897E-15</c:v>
                </c:pt>
                <c:pt idx="37">
                  <c:v>8.4376949871511897E-15</c:v>
                </c:pt>
                <c:pt idx="38">
                  <c:v>8.4376949871511897E-15</c:v>
                </c:pt>
                <c:pt idx="39">
                  <c:v>8.4376949871511897E-15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49-4E04-8A5D-2C76CE0FBD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88370184"/>
        <c:axId val="288370840"/>
      </c:barChart>
      <c:lineChart>
        <c:grouping val="standard"/>
        <c:varyColors val="0"/>
        <c:ser>
          <c:idx val="3"/>
          <c:order val="3"/>
          <c:tx>
            <c:v>Debt Service (R Axis)</c:v>
          </c:tx>
          <c:spPr>
            <a:ln w="19050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Analysis!$J$35:$AW$35</c:f>
              <c:numCache>
                <c:formatCode>0.00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4.0814934554386602</c:v>
                </c:pt>
                <c:pt idx="6">
                  <c:v>4.1250357292726303</c:v>
                </c:pt>
                <c:pt idx="7">
                  <c:v>4.1689549632130891</c:v>
                </c:pt>
                <c:pt idx="8">
                  <c:v>4.2125964619187801</c:v>
                </c:pt>
                <c:pt idx="9">
                  <c:v>4.2559040339650736</c:v>
                </c:pt>
                <c:pt idx="10">
                  <c:v>6.913426137194258</c:v>
                </c:pt>
                <c:pt idx="11">
                  <c:v>6.9219011336133791</c:v>
                </c:pt>
                <c:pt idx="12">
                  <c:v>6.9288348419296444</c:v>
                </c:pt>
                <c:pt idx="13">
                  <c:v>6.934497038187164</c:v>
                </c:pt>
                <c:pt idx="14">
                  <c:v>6.938995679950863</c:v>
                </c:pt>
                <c:pt idx="15">
                  <c:v>6.9414710448356267</c:v>
                </c:pt>
                <c:pt idx="16">
                  <c:v>6.9428081343674064</c:v>
                </c:pt>
                <c:pt idx="17">
                  <c:v>6.9429364241966258</c:v>
                </c:pt>
                <c:pt idx="18">
                  <c:v>6.9417821829605533</c:v>
                </c:pt>
                <c:pt idx="19">
                  <c:v>6.9392683433344251</c:v>
                </c:pt>
                <c:pt idx="20">
                  <c:v>6.935541821613211</c:v>
                </c:pt>
                <c:pt idx="21">
                  <c:v>6.9305321193268679</c:v>
                </c:pt>
                <c:pt idx="22">
                  <c:v>6.9246482100953965</c:v>
                </c:pt>
                <c:pt idx="23">
                  <c:v>6.9180906946850911</c:v>
                </c:pt>
                <c:pt idx="24">
                  <c:v>6.9108244522435323</c:v>
                </c:pt>
                <c:pt idx="25">
                  <c:v>6.9028128609127108</c:v>
                </c:pt>
                <c:pt idx="26">
                  <c:v>6.8940177393774711</c:v>
                </c:pt>
                <c:pt idx="27">
                  <c:v>6.8846790252269585</c:v>
                </c:pt>
                <c:pt idx="28">
                  <c:v>6.8747720185136396</c:v>
                </c:pt>
                <c:pt idx="29">
                  <c:v>6.864271026526481</c:v>
                </c:pt>
                <c:pt idx="30">
                  <c:v>3.7046625829391013</c:v>
                </c:pt>
                <c:pt idx="31">
                  <c:v>3.7042269354678794</c:v>
                </c:pt>
                <c:pt idx="32">
                  <c:v>3.7037782185725208</c:v>
                </c:pt>
                <c:pt idx="33">
                  <c:v>3.7033160401703009</c:v>
                </c:pt>
                <c:pt idx="34">
                  <c:v>3.7028399964160146</c:v>
                </c:pt>
                <c:pt idx="35">
                  <c:v>3.7023496713490998</c:v>
                </c:pt>
                <c:pt idx="36">
                  <c:v>3.7018446365301774</c:v>
                </c:pt>
                <c:pt idx="37">
                  <c:v>3.7013244506666876</c:v>
                </c:pt>
                <c:pt idx="38">
                  <c:v>3.7007886592272934</c:v>
                </c:pt>
                <c:pt idx="39">
                  <c:v>38.028334710316784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6D-4869-9192-DC2FDF53DA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188040"/>
        <c:axId val="406187384"/>
      </c:lineChart>
      <c:catAx>
        <c:axId val="28837018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370840"/>
        <c:crosses val="autoZero"/>
        <c:auto val="1"/>
        <c:lblAlgn val="ctr"/>
        <c:lblOffset val="100"/>
        <c:noMultiLvlLbl val="0"/>
      </c:catAx>
      <c:valAx>
        <c:axId val="288370840"/>
        <c:scaling>
          <c:orientation val="minMax"/>
          <c:max val="14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_);\(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370184"/>
        <c:crosses val="autoZero"/>
        <c:crossBetween val="between"/>
      </c:valAx>
      <c:valAx>
        <c:axId val="406187384"/>
        <c:scaling>
          <c:orientation val="minMax"/>
          <c:max val="5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6188040"/>
        <c:crosses val="max"/>
        <c:crossBetween val="between"/>
      </c:valAx>
      <c:catAx>
        <c:axId val="406188040"/>
        <c:scaling>
          <c:orientation val="minMax"/>
        </c:scaling>
        <c:delete val="1"/>
        <c:axPos val="b"/>
        <c:majorTickMark val="out"/>
        <c:minorTickMark val="none"/>
        <c:tickLblPos val="nextTo"/>
        <c:crossAx val="4061873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900"/>
              <a:t>Difference (WIFIA - Comparator)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0827512704838276E-2"/>
          <c:y val="0.23627826338221483"/>
          <c:w val="0.93017421699451719"/>
          <c:h val="0.513987815743215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7030A0"/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val>
            <c:numRef>
              <c:f>Dashboard!$J$123:$AW$123</c:f>
              <c:numCache>
                <c:formatCode>0.00_);\(0.00\)</c:formatCode>
                <c:ptCount val="40"/>
                <c:pt idx="0">
                  <c:v>1.3099999999999987</c:v>
                </c:pt>
                <c:pt idx="1">
                  <c:v>2.6199999999999974</c:v>
                </c:pt>
                <c:pt idx="2">
                  <c:v>3.9299999999999926</c:v>
                </c:pt>
                <c:pt idx="3">
                  <c:v>5.2399999999999949</c:v>
                </c:pt>
                <c:pt idx="4">
                  <c:v>6.5499999999999972</c:v>
                </c:pt>
                <c:pt idx="5">
                  <c:v>6.350682269758309</c:v>
                </c:pt>
                <c:pt idx="6">
                  <c:v>6.1453850076093772</c:v>
                </c:pt>
                <c:pt idx="7">
                  <c:v>5.9339288275959632</c:v>
                </c:pt>
                <c:pt idx="8">
                  <c:v>5.7161289621821396</c:v>
                </c:pt>
                <c:pt idx="9">
                  <c:v>5.4917951008059163</c:v>
                </c:pt>
                <c:pt idx="10">
                  <c:v>5.2607312235884223</c:v>
                </c:pt>
                <c:pt idx="11">
                  <c:v>5.0227354300543823</c:v>
                </c:pt>
                <c:pt idx="12">
                  <c:v>4.7775997627143312</c:v>
                </c:pt>
                <c:pt idx="13">
                  <c:v>4.5251100253540528</c:v>
                </c:pt>
                <c:pt idx="14">
                  <c:v>4.2650455958730049</c:v>
                </c:pt>
                <c:pt idx="15">
                  <c:v>3.9971792335075094</c:v>
                </c:pt>
                <c:pt idx="16">
                  <c:v>3.7212768802710485</c:v>
                </c:pt>
                <c:pt idx="17">
                  <c:v>3.4370974564374848</c:v>
                </c:pt>
                <c:pt idx="18">
                  <c:v>3.1443926498889141</c:v>
                </c:pt>
                <c:pt idx="19">
                  <c:v>2.8429066991438958</c:v>
                </c:pt>
                <c:pt idx="20">
                  <c:v>2.5323761698765281</c:v>
                </c:pt>
                <c:pt idx="21">
                  <c:v>2.2125297247311408</c:v>
                </c:pt>
                <c:pt idx="22">
                  <c:v>1.8830878862313796</c:v>
                </c:pt>
                <c:pt idx="23">
                  <c:v>1.5437627925766293</c:v>
                </c:pt>
                <c:pt idx="24">
                  <c:v>1.1942579461122591</c:v>
                </c:pt>
                <c:pt idx="25">
                  <c:v>0.83426795425393863</c:v>
                </c:pt>
                <c:pt idx="26">
                  <c:v>0.46347826263986036</c:v>
                </c:pt>
                <c:pt idx="27">
                  <c:v>8.1564880277369411E-2</c:v>
                </c:pt>
                <c:pt idx="28">
                  <c:v>-0.31180590355599946</c:v>
                </c:pt>
                <c:pt idx="29">
                  <c:v>-0.71697781090436763</c:v>
                </c:pt>
                <c:pt idx="30">
                  <c:v>1.7796685714651659</c:v>
                </c:pt>
                <c:pt idx="31">
                  <c:v>4.3512143453057845</c:v>
                </c:pt>
                <c:pt idx="32">
                  <c:v>6.9999064923616245</c:v>
                </c:pt>
                <c:pt idx="33">
                  <c:v>9.7280594038291355</c:v>
                </c:pt>
                <c:pt idx="34">
                  <c:v>12.538056902640669</c:v>
                </c:pt>
                <c:pt idx="35">
                  <c:v>15.432354326416558</c:v>
                </c:pt>
                <c:pt idx="36">
                  <c:v>18.413480672905717</c:v>
                </c:pt>
                <c:pt idx="37">
                  <c:v>21.484040809789548</c:v>
                </c:pt>
                <c:pt idx="38">
                  <c:v>24.646717750779903</c:v>
                </c:pt>
                <c:pt idx="39">
                  <c:v>-2.708944180085382E-14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B4-4028-A2D6-FC62AB454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10371928"/>
        <c:axId val="510375536"/>
      </c:barChart>
      <c:catAx>
        <c:axId val="510371928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375536"/>
        <c:crosses val="autoZero"/>
        <c:auto val="1"/>
        <c:lblAlgn val="ctr"/>
        <c:lblOffset val="100"/>
        <c:noMultiLvlLbl val="0"/>
      </c:catAx>
      <c:valAx>
        <c:axId val="510375536"/>
        <c:scaling>
          <c:orientation val="minMax"/>
          <c:max val="50"/>
          <c:min val="-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);\(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371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PV of DS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196541608769492"/>
          <c:y val="7.7030114226375915E-2"/>
          <c:w val="0.55709653940316284"/>
          <c:h val="0.80407012207586204"/>
        </c:manualLayout>
      </c:layout>
      <c:barChart>
        <c:barDir val="col"/>
        <c:grouping val="stacked"/>
        <c:varyColors val="0"/>
        <c:ser>
          <c:idx val="2"/>
          <c:order val="0"/>
          <c:tx>
            <c:v>WIFIA</c:v>
          </c:tx>
          <c:spPr>
            <a:solidFill>
              <a:schemeClr val="accent4">
                <a:lumMod val="40000"/>
                <a:lumOff val="6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val>
            <c:numRef>
              <c:f>Analysis!$E$34:$F$34</c:f>
              <c:numCache>
                <c:formatCode>_(* #,##0.00_);_(* \(#,##0.00\);_(* "-"??_);_(@_)</c:formatCode>
                <c:ptCount val="2"/>
                <c:pt idx="0" formatCode="General">
                  <c:v>0</c:v>
                </c:pt>
                <c:pt idx="1">
                  <c:v>46.969599597906978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9F-41A9-8BEE-C9E1C6DD697C}"/>
            </c:ext>
          </c:extLst>
        </c:ser>
        <c:ser>
          <c:idx val="1"/>
          <c:order val="1"/>
          <c:tx>
            <c:v>Impact</c:v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val>
            <c:numRef>
              <c:f>Analysis!$E$33:$F$33</c:f>
              <c:numCache>
                <c:formatCode>_(* #,##0.00_);_(* \(#,##0.00\);_(* "-"??_);_(@_)</c:formatCode>
                <c:ptCount val="2"/>
                <c:pt idx="0">
                  <c:v>15.822425820167251</c:v>
                </c:pt>
                <c:pt idx="1">
                  <c:v>15.822425820167251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9F-41A9-8BEE-C9E1C6DD697C}"/>
            </c:ext>
          </c:extLst>
        </c:ser>
        <c:ser>
          <c:idx val="0"/>
          <c:order val="2"/>
          <c:tx>
            <c:v>Muni</c:v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val>
            <c:numRef>
              <c:f>Analysis!$E$32:$F$32</c:f>
              <c:numCache>
                <c:formatCode>_(* #,##0.00_);_(* \(#,##0.00\);_(* "-"??_);_(@_)</c:formatCode>
                <c:ptCount val="2"/>
                <c:pt idx="0">
                  <c:v>93.50547191472171</c:v>
                </c:pt>
                <c:pt idx="1">
                  <c:v>45.360695064672619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9F-41A9-8BEE-C9E1C6DD6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5401408"/>
        <c:axId val="515400096"/>
      </c:barChart>
      <c:catAx>
        <c:axId val="515401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5400096"/>
        <c:crosses val="autoZero"/>
        <c:auto val="1"/>
        <c:lblAlgn val="ctr"/>
        <c:lblOffset val="100"/>
        <c:noMultiLvlLbl val="0"/>
      </c:catAx>
      <c:valAx>
        <c:axId val="515400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5401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8784575005047448E-2"/>
          <c:y val="0.91993671120780229"/>
          <c:w val="0.83661798685420719"/>
          <c:h val="6.75044190904708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Rates</a:t>
            </a:r>
          </a:p>
        </c:rich>
      </c:tx>
      <c:layout>
        <c:manualLayout>
          <c:xMode val="edge"/>
          <c:yMode val="edge"/>
          <c:x val="4.0634485906653001E-2"/>
          <c:y val="3.36943313930350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5551219141085626E-2"/>
          <c:y val="0.24067379566453637"/>
          <c:w val="0.94027808842735239"/>
          <c:h val="0.64766190145185032"/>
        </c:manualLayout>
      </c:layout>
      <c:lineChart>
        <c:grouping val="standard"/>
        <c:varyColors val="0"/>
        <c:ser>
          <c:idx val="0"/>
          <c:order val="0"/>
          <c:tx>
            <c:v>Applicable Muni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Rates!$I$27:$AV$27</c:f>
              <c:numCache>
                <c:formatCode>General</c:formatCode>
                <c:ptCount val="40"/>
                <c:pt idx="0">
                  <c:v>1.7500000000000002E-2</c:v>
                </c:pt>
                <c:pt idx="1">
                  <c:v>1.77E-2</c:v>
                </c:pt>
                <c:pt idx="2">
                  <c:v>1.8000000000000002E-2</c:v>
                </c:pt>
                <c:pt idx="3">
                  <c:v>1.84E-2</c:v>
                </c:pt>
                <c:pt idx="4">
                  <c:v>1.9299999999999998E-2</c:v>
                </c:pt>
                <c:pt idx="5">
                  <c:v>1.9899999999999998E-2</c:v>
                </c:pt>
                <c:pt idx="6">
                  <c:v>2.0499999999999997E-2</c:v>
                </c:pt>
                <c:pt idx="7">
                  <c:v>2.1499999999999998E-2</c:v>
                </c:pt>
                <c:pt idx="8">
                  <c:v>2.2499999999999999E-2</c:v>
                </c:pt>
                <c:pt idx="9">
                  <c:v>2.4E-2</c:v>
                </c:pt>
                <c:pt idx="10">
                  <c:v>2.4999999999999998E-2</c:v>
                </c:pt>
                <c:pt idx="11">
                  <c:v>2.5999999999999999E-2</c:v>
                </c:pt>
                <c:pt idx="12">
                  <c:v>2.6800000000000001E-2</c:v>
                </c:pt>
                <c:pt idx="13">
                  <c:v>2.75E-2</c:v>
                </c:pt>
                <c:pt idx="14">
                  <c:v>2.86E-2</c:v>
                </c:pt>
                <c:pt idx="15">
                  <c:v>2.92E-2</c:v>
                </c:pt>
                <c:pt idx="16">
                  <c:v>2.98E-2</c:v>
                </c:pt>
                <c:pt idx="17">
                  <c:v>3.04E-2</c:v>
                </c:pt>
                <c:pt idx="18">
                  <c:v>3.1E-2</c:v>
                </c:pt>
                <c:pt idx="19">
                  <c:v>3.15E-2</c:v>
                </c:pt>
                <c:pt idx="20">
                  <c:v>3.2000000000000001E-2</c:v>
                </c:pt>
                <c:pt idx="21">
                  <c:v>3.2300000000000002E-2</c:v>
                </c:pt>
                <c:pt idx="22">
                  <c:v>3.2500000000000001E-2</c:v>
                </c:pt>
                <c:pt idx="23">
                  <c:v>3.27E-2</c:v>
                </c:pt>
                <c:pt idx="24">
                  <c:v>3.2899999999999999E-2</c:v>
                </c:pt>
                <c:pt idx="25">
                  <c:v>3.3100000000000004E-2</c:v>
                </c:pt>
                <c:pt idx="26">
                  <c:v>3.32E-2</c:v>
                </c:pt>
                <c:pt idx="27">
                  <c:v>3.3300000000000003E-2</c:v>
                </c:pt>
                <c:pt idx="28">
                  <c:v>3.3399999999999999E-2</c:v>
                </c:pt>
                <c:pt idx="29">
                  <c:v>3.3500000000000002E-2</c:v>
                </c:pt>
                <c:pt idx="30">
                  <c:v>3.4000000000000002E-2</c:v>
                </c:pt>
                <c:pt idx="31">
                  <c:v>3.4500000000000003E-2</c:v>
                </c:pt>
                <c:pt idx="32">
                  <c:v>3.5000000000000003E-2</c:v>
                </c:pt>
                <c:pt idx="33">
                  <c:v>3.5500000000000004E-2</c:v>
                </c:pt>
                <c:pt idx="34">
                  <c:v>3.6000000000000004E-2</c:v>
                </c:pt>
                <c:pt idx="35">
                  <c:v>3.6500000000000005E-2</c:v>
                </c:pt>
                <c:pt idx="36">
                  <c:v>3.7000000000000005E-2</c:v>
                </c:pt>
                <c:pt idx="37">
                  <c:v>3.7500000000000006E-2</c:v>
                </c:pt>
                <c:pt idx="38">
                  <c:v>3.8000000000000006E-2</c:v>
                </c:pt>
                <c:pt idx="39">
                  <c:v>3.85E-2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99-4582-BCC6-CE326DE781E4}"/>
            </c:ext>
          </c:extLst>
        </c:ser>
        <c:ser>
          <c:idx val="1"/>
          <c:order val="1"/>
          <c:tx>
            <c:v>Treasury Curve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Rates!$I$8:$AV$8</c:f>
              <c:numCache>
                <c:formatCode>General</c:formatCode>
                <c:ptCount val="40"/>
                <c:pt idx="0">
                  <c:v>2.53E-2</c:v>
                </c:pt>
                <c:pt idx="1">
                  <c:v>2.4799999999999999E-2</c:v>
                </c:pt>
                <c:pt idx="2">
                  <c:v>2.4399999999999998E-2</c:v>
                </c:pt>
                <c:pt idx="3">
                  <c:v>2.4399999999999998E-2</c:v>
                </c:pt>
                <c:pt idx="4">
                  <c:v>2.4399999999999998E-2</c:v>
                </c:pt>
                <c:pt idx="5">
                  <c:v>2.4799999999999999E-2</c:v>
                </c:pt>
                <c:pt idx="6">
                  <c:v>2.5399999999999999E-2</c:v>
                </c:pt>
                <c:pt idx="7">
                  <c:v>2.58E-2</c:v>
                </c:pt>
                <c:pt idx="8">
                  <c:v>2.6099999999999998E-2</c:v>
                </c:pt>
                <c:pt idx="9">
                  <c:v>2.64E-2</c:v>
                </c:pt>
                <c:pt idx="10">
                  <c:v>2.6699999999999998E-2</c:v>
                </c:pt>
                <c:pt idx="11">
                  <c:v>2.69E-2</c:v>
                </c:pt>
                <c:pt idx="12">
                  <c:v>2.7099999999999999E-2</c:v>
                </c:pt>
                <c:pt idx="13">
                  <c:v>2.7299999999999998E-2</c:v>
                </c:pt>
                <c:pt idx="14">
                  <c:v>2.75E-2</c:v>
                </c:pt>
                <c:pt idx="15">
                  <c:v>2.7699999999999999E-2</c:v>
                </c:pt>
                <c:pt idx="16">
                  <c:v>2.7899999999999998E-2</c:v>
                </c:pt>
                <c:pt idx="17">
                  <c:v>2.81E-2</c:v>
                </c:pt>
                <c:pt idx="18">
                  <c:v>2.8399999999999998E-2</c:v>
                </c:pt>
                <c:pt idx="19">
                  <c:v>2.86E-2</c:v>
                </c:pt>
                <c:pt idx="20">
                  <c:v>2.8799999999999999E-2</c:v>
                </c:pt>
                <c:pt idx="21">
                  <c:v>2.9100000000000001E-2</c:v>
                </c:pt>
                <c:pt idx="22">
                  <c:v>2.9399999999999999E-2</c:v>
                </c:pt>
                <c:pt idx="23">
                  <c:v>2.9700000000000001E-2</c:v>
                </c:pt>
                <c:pt idx="24">
                  <c:v>2.9899999999999999E-2</c:v>
                </c:pt>
                <c:pt idx="25">
                  <c:v>3.0099999999999998E-2</c:v>
                </c:pt>
                <c:pt idx="26">
                  <c:v>3.0199999999999998E-2</c:v>
                </c:pt>
                <c:pt idx="27">
                  <c:v>3.0300000000000001E-2</c:v>
                </c:pt>
                <c:pt idx="28">
                  <c:v>3.0300000000000001E-2</c:v>
                </c:pt>
                <c:pt idx="29">
                  <c:v>3.0300000000000001E-2</c:v>
                </c:pt>
                <c:pt idx="30">
                  <c:v>3.0300000000000001E-2</c:v>
                </c:pt>
                <c:pt idx="31">
                  <c:v>3.0300000000000001E-2</c:v>
                </c:pt>
                <c:pt idx="32">
                  <c:v>3.0300000000000001E-2</c:v>
                </c:pt>
                <c:pt idx="33">
                  <c:v>3.0300000000000001E-2</c:v>
                </c:pt>
                <c:pt idx="34">
                  <c:v>3.0300000000000001E-2</c:v>
                </c:pt>
                <c:pt idx="35">
                  <c:v>3.0300000000000001E-2</c:v>
                </c:pt>
                <c:pt idx="36">
                  <c:v>3.0300000000000001E-2</c:v>
                </c:pt>
                <c:pt idx="37">
                  <c:v>3.0300000000000001E-2</c:v>
                </c:pt>
                <c:pt idx="38">
                  <c:v>3.0300000000000001E-2</c:v>
                </c:pt>
                <c:pt idx="39">
                  <c:v>3.0300000000000001E-2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99-4582-BCC6-CE326DE78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7247456"/>
        <c:axId val="497244176"/>
      </c:lineChart>
      <c:catAx>
        <c:axId val="49724745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244176"/>
        <c:crosses val="autoZero"/>
        <c:auto val="1"/>
        <c:lblAlgn val="ctr"/>
        <c:lblOffset val="100"/>
        <c:noMultiLvlLbl val="0"/>
      </c:catAx>
      <c:valAx>
        <c:axId val="497244176"/>
        <c:scaling>
          <c:orientation val="minMax"/>
          <c:min val="1.000000000000000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247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6185476815398078"/>
          <c:y val="5.3381447878394175E-2"/>
          <c:w val="0.25116969074517859"/>
          <c:h val="8.12279745575581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SLGS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4320200876103666E-2"/>
          <c:y val="0.11732696288646802"/>
          <c:w val="0.94643658710772072"/>
          <c:h val="0.80928985309066059"/>
        </c:manualLayout>
      </c:layout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SLGs!$I$10:$AL$10</c:f>
              <c:numCache>
                <c:formatCode>General</c:formatCode>
                <c:ptCount val="30"/>
                <c:pt idx="0">
                  <c:v>2.52E-2</c:v>
                </c:pt>
                <c:pt idx="1">
                  <c:v>2.47E-2</c:v>
                </c:pt>
                <c:pt idx="2">
                  <c:v>2.4299999999999999E-2</c:v>
                </c:pt>
                <c:pt idx="3">
                  <c:v>2.4299999999999999E-2</c:v>
                </c:pt>
                <c:pt idx="4">
                  <c:v>2.4299999999999999E-2</c:v>
                </c:pt>
                <c:pt idx="5">
                  <c:v>2.47E-2</c:v>
                </c:pt>
                <c:pt idx="6">
                  <c:v>2.53E-2</c:v>
                </c:pt>
                <c:pt idx="7">
                  <c:v>2.5700000000000001E-2</c:v>
                </c:pt>
                <c:pt idx="8">
                  <c:v>2.5999999999999999E-2</c:v>
                </c:pt>
                <c:pt idx="9">
                  <c:v>2.63E-2</c:v>
                </c:pt>
                <c:pt idx="10">
                  <c:v>2.6599999999999999E-2</c:v>
                </c:pt>
                <c:pt idx="11">
                  <c:v>2.6800000000000001E-2</c:v>
                </c:pt>
                <c:pt idx="12">
                  <c:v>2.7E-2</c:v>
                </c:pt>
                <c:pt idx="13">
                  <c:v>2.7199999999999998E-2</c:v>
                </c:pt>
                <c:pt idx="14">
                  <c:v>2.7400000000000001E-2</c:v>
                </c:pt>
                <c:pt idx="15">
                  <c:v>2.76E-2</c:v>
                </c:pt>
                <c:pt idx="16">
                  <c:v>2.7799999999999998E-2</c:v>
                </c:pt>
                <c:pt idx="17">
                  <c:v>2.8000000000000001E-2</c:v>
                </c:pt>
                <c:pt idx="18">
                  <c:v>2.8299999999999999E-2</c:v>
                </c:pt>
                <c:pt idx="19">
                  <c:v>2.8500000000000001E-2</c:v>
                </c:pt>
                <c:pt idx="20">
                  <c:v>2.87E-2</c:v>
                </c:pt>
                <c:pt idx="21">
                  <c:v>2.9000000000000001E-2</c:v>
                </c:pt>
                <c:pt idx="22">
                  <c:v>2.93E-2</c:v>
                </c:pt>
                <c:pt idx="23">
                  <c:v>2.9600000000000001E-2</c:v>
                </c:pt>
                <c:pt idx="24">
                  <c:v>2.98E-2</c:v>
                </c:pt>
                <c:pt idx="25" formatCode="0.000000">
                  <c:v>0.03</c:v>
                </c:pt>
                <c:pt idx="26" formatCode="0.000000">
                  <c:v>3.0099999999999998E-2</c:v>
                </c:pt>
                <c:pt idx="27" formatCode="0.000000">
                  <c:v>3.0200000000000001E-2</c:v>
                </c:pt>
                <c:pt idx="28" formatCode="0.000000">
                  <c:v>3.0200000000000001E-2</c:v>
                </c:pt>
                <c:pt idx="29" formatCode="0.000000">
                  <c:v>3.0200000000000001E-2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6C-496F-A8AB-5E37F4BA13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930360"/>
        <c:axId val="424933640"/>
      </c:lineChart>
      <c:catAx>
        <c:axId val="4249303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933640"/>
        <c:crosses val="autoZero"/>
        <c:auto val="1"/>
        <c:lblAlgn val="ctr"/>
        <c:lblOffset val="100"/>
        <c:noMultiLvlLbl val="0"/>
      </c:catAx>
      <c:valAx>
        <c:axId val="424933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930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3"/>
          <c:order val="0"/>
          <c:tx>
            <c:v>Special Tax</c:v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'Com Impact'!$J$11:$AW$11</c:f>
              <c:numCache>
                <c:formatCode>0.00_);\(0.00\)</c:formatCode>
                <c:ptCount val="40"/>
                <c:pt idx="0">
                  <c:v>0.5269123606869498</c:v>
                </c:pt>
                <c:pt idx="1">
                  <c:v>0.5269123606869498</c:v>
                </c:pt>
                <c:pt idx="2">
                  <c:v>0.5269123606869498</c:v>
                </c:pt>
                <c:pt idx="3">
                  <c:v>0.5269123606869498</c:v>
                </c:pt>
                <c:pt idx="4">
                  <c:v>0.5269123606869498</c:v>
                </c:pt>
                <c:pt idx="5">
                  <c:v>0.52394042676965691</c:v>
                </c:pt>
                <c:pt idx="6">
                  <c:v>0.52087933483484516</c:v>
                </c:pt>
                <c:pt idx="7">
                  <c:v>0.51772641014198895</c:v>
                </c:pt>
                <c:pt idx="8">
                  <c:v>0.5144788977083472</c:v>
                </c:pt>
                <c:pt idx="9">
                  <c:v>0.5111339599016963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7E8-4521-9DE9-3ABB40CC771C}"/>
            </c:ext>
          </c:extLst>
        </c:ser>
        <c:ser>
          <c:idx val="2"/>
          <c:order val="1"/>
          <c:tx>
            <c:v>Pay-for-Success</c:v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'Com Impact'!$J$10:$AW$10</c:f>
              <c:numCache>
                <c:formatCode>0.00_);\(0.00\)</c:formatCode>
                <c:ptCount val="40"/>
                <c:pt idx="0">
                  <c:v>7.6138120395321959E-2</c:v>
                </c:pt>
                <c:pt idx="1">
                  <c:v>0.15227624079064392</c:v>
                </c:pt>
                <c:pt idx="2">
                  <c:v>0.22841436118596586</c:v>
                </c:pt>
                <c:pt idx="3">
                  <c:v>0.30455248158128784</c:v>
                </c:pt>
                <c:pt idx="4">
                  <c:v>0.38069060197660981</c:v>
                </c:pt>
                <c:pt idx="5">
                  <c:v>0.45682872237193173</c:v>
                </c:pt>
                <c:pt idx="6">
                  <c:v>0.5329668427672537</c:v>
                </c:pt>
                <c:pt idx="7">
                  <c:v>0.60910496316257567</c:v>
                </c:pt>
                <c:pt idx="8">
                  <c:v>0.68524308355789765</c:v>
                </c:pt>
                <c:pt idx="9">
                  <c:v>0.76138120395321962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E8-4521-9DE9-3ABB40CC771C}"/>
            </c:ext>
          </c:extLst>
        </c:ser>
        <c:ser>
          <c:idx val="1"/>
          <c:order val="2"/>
          <c:tx>
            <c:v>Acceleration</c:v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'Com Impact'!$J$9:$AW$9</c:f>
              <c:numCache>
                <c:formatCode>0.00_);\(0.00\)</c:formatCode>
                <c:ptCount val="40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E8-4521-9DE9-3ABB40CC771C}"/>
            </c:ext>
          </c:extLst>
        </c:ser>
        <c:ser>
          <c:idx val="0"/>
          <c:order val="3"/>
          <c:tx>
            <c:v>Basic Funding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'Com Impact'!$J$8:$AW$8</c:f>
              <c:numCache>
                <c:formatCode>0.00_);\(0.00\)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0.3773893235039617</c:v>
                </c:pt>
                <c:pt idx="6">
                  <c:v>0.38871100320908053</c:v>
                </c:pt>
                <c:pt idx="7">
                  <c:v>0.40037233330535299</c:v>
                </c:pt>
                <c:pt idx="8">
                  <c:v>0.41238350330451357</c:v>
                </c:pt>
                <c:pt idx="9">
                  <c:v>0.42475500840364899</c:v>
                </c:pt>
                <c:pt idx="10">
                  <c:v>1.0640030613865761</c:v>
                </c:pt>
                <c:pt idx="11">
                  <c:v>1.0639593116207104</c:v>
                </c:pt>
                <c:pt idx="12">
                  <c:v>1.063914249361869</c:v>
                </c:pt>
                <c:pt idx="13">
                  <c:v>1.0638678352352622</c:v>
                </c:pt>
                <c:pt idx="14">
                  <c:v>1.0638200286848574</c:v>
                </c:pt>
                <c:pt idx="15">
                  <c:v>1.0637707879379401</c:v>
                </c:pt>
                <c:pt idx="16">
                  <c:v>1.0637200699686156</c:v>
                </c:pt>
                <c:pt idx="17">
                  <c:v>1.0636678304602112</c:v>
                </c:pt>
                <c:pt idx="18">
                  <c:v>1.0636140237665548</c:v>
                </c:pt>
                <c:pt idx="19">
                  <c:v>1.0635586028720885</c:v>
                </c:pt>
                <c:pt idx="20">
                  <c:v>1.0635015193507884</c:v>
                </c:pt>
                <c:pt idx="21">
                  <c:v>1.063442723323849</c:v>
                </c:pt>
                <c:pt idx="22">
                  <c:v>1.0633821634161018</c:v>
                </c:pt>
                <c:pt idx="23">
                  <c:v>1.0633197867111219</c:v>
                </c:pt>
                <c:pt idx="24">
                  <c:v>1.0632555387049927</c:v>
                </c:pt>
                <c:pt idx="25">
                  <c:v>1.0631893632586797</c:v>
                </c:pt>
                <c:pt idx="26">
                  <c:v>1.0631212025489774</c:v>
                </c:pt>
                <c:pt idx="27">
                  <c:v>1.0630509970179838</c:v>
                </c:pt>
                <c:pt idx="28">
                  <c:v>1.0629786853210603</c:v>
                </c:pt>
                <c:pt idx="29">
                  <c:v>1.0629042042732293</c:v>
                </c:pt>
                <c:pt idx="30">
                  <c:v>1.0628274887939633</c:v>
                </c:pt>
                <c:pt idx="31">
                  <c:v>1.0627484718503193</c:v>
                </c:pt>
                <c:pt idx="32">
                  <c:v>1.0626670843983661</c:v>
                </c:pt>
                <c:pt idx="33">
                  <c:v>1.0625832553228542</c:v>
                </c:pt>
                <c:pt idx="34">
                  <c:v>1.0624969113750768</c:v>
                </c:pt>
                <c:pt idx="35">
                  <c:v>1.0624079771088664</c:v>
                </c:pt>
                <c:pt idx="36">
                  <c:v>1.0623163748146693</c:v>
                </c:pt>
                <c:pt idx="37">
                  <c:v>1.0622220244516465</c:v>
                </c:pt>
                <c:pt idx="38">
                  <c:v>1.0621248435777333</c:v>
                </c:pt>
                <c:pt idx="39">
                  <c:v>1.0620247472776025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E8-4521-9DE9-3ABB40CC771C}"/>
            </c:ext>
          </c:extLst>
        </c:ser>
        <c:ser>
          <c:idx val="4"/>
          <c:order val="4"/>
          <c:tx>
            <c:v>Outflows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val>
            <c:numRef>
              <c:f>'Com Impact'!$J$6:$AC$6</c:f>
              <c:numCache>
                <c:formatCode>0.00_);\(0.00\)</c:formatCode>
                <c:ptCount val="20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7E8-4521-9DE9-3ABB40CC77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8761856"/>
        <c:axId val="428754968"/>
      </c:barChart>
      <c:catAx>
        <c:axId val="428761856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8754968"/>
        <c:crosses val="autoZero"/>
        <c:auto val="1"/>
        <c:lblAlgn val="ctr"/>
        <c:lblOffset val="100"/>
        <c:noMultiLvlLbl val="0"/>
      </c:catAx>
      <c:valAx>
        <c:axId val="428754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);\(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8761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12</xdr:row>
      <xdr:rowOff>185737</xdr:rowOff>
    </xdr:from>
    <xdr:to>
      <xdr:col>18</xdr:col>
      <xdr:colOff>581025</xdr:colOff>
      <xdr:row>25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DA2BA1A-7181-4914-BC4A-44BDED6925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28574</xdr:colOff>
      <xdr:row>27</xdr:row>
      <xdr:rowOff>33338</xdr:rowOff>
    </xdr:from>
    <xdr:to>
      <xdr:col>19</xdr:col>
      <xdr:colOff>19049</xdr:colOff>
      <xdr:row>38</xdr:row>
      <xdr:rowOff>180976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9B170FB-0551-4E1B-8AEF-DC68FCBBC8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28575</xdr:colOff>
      <xdr:row>39</xdr:row>
      <xdr:rowOff>47626</xdr:rowOff>
    </xdr:from>
    <xdr:to>
      <xdr:col>19</xdr:col>
      <xdr:colOff>38101</xdr:colOff>
      <xdr:row>44</xdr:row>
      <xdr:rowOff>180976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B803ECC-3D30-4EB9-A72E-7DAB4838BB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209550</xdr:colOff>
      <xdr:row>13</xdr:row>
      <xdr:rowOff>28575</xdr:rowOff>
    </xdr:from>
    <xdr:to>
      <xdr:col>21</xdr:col>
      <xdr:colOff>104775</xdr:colOff>
      <xdr:row>45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85477B33-239D-4769-9D31-B1FFD4DC72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600075</xdr:colOff>
      <xdr:row>11</xdr:row>
      <xdr:rowOff>0</xdr:rowOff>
    </xdr:from>
    <xdr:to>
      <xdr:col>23</xdr:col>
      <xdr:colOff>9525</xdr:colOff>
      <xdr:row>12</xdr:row>
      <xdr:rowOff>0</xdr:rowOff>
    </xdr:to>
    <xdr:sp macro="[0]!macrodash" textlink="">
      <xdr:nvSpPr>
        <xdr:cNvPr id="2" name="Rectangle 1">
          <a:extLst>
            <a:ext uri="{FF2B5EF4-FFF2-40B4-BE49-F238E27FC236}">
              <a16:creationId xmlns:a16="http://schemas.microsoft.com/office/drawing/2014/main" id="{649346D2-D1FF-4536-8CE3-3F50EF8A7200}"/>
            </a:ext>
          </a:extLst>
        </xdr:cNvPr>
        <xdr:cNvSpPr/>
      </xdr:nvSpPr>
      <xdr:spPr>
        <a:xfrm>
          <a:off x="13630275" y="2095500"/>
          <a:ext cx="628650" cy="190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800"/>
            <a:t>Calc</a:t>
          </a:r>
        </a:p>
      </xdr:txBody>
    </xdr:sp>
    <xdr:clientData/>
  </xdr:twoCellAnchor>
  <xdr:twoCellAnchor>
    <xdr:from>
      <xdr:col>19</xdr:col>
      <xdr:colOff>514350</xdr:colOff>
      <xdr:row>41</xdr:row>
      <xdr:rowOff>19050</xdr:rowOff>
    </xdr:from>
    <xdr:to>
      <xdr:col>21</xdr:col>
      <xdr:colOff>123825</xdr:colOff>
      <xdr:row>42</xdr:row>
      <xdr:rowOff>85725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FC0E501-6373-4136-BF1F-E23AFD750671}"/>
            </a:ext>
          </a:extLst>
        </xdr:cNvPr>
        <xdr:cNvSpPr txBox="1"/>
      </xdr:nvSpPr>
      <xdr:spPr>
        <a:xfrm>
          <a:off x="12477750" y="7877175"/>
          <a:ext cx="8477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/>
            <a:t>Com     WIFIA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438150</xdr:colOff>
      <xdr:row>13</xdr:row>
      <xdr:rowOff>185736</xdr:rowOff>
    </xdr:from>
    <xdr:to>
      <xdr:col>25</xdr:col>
      <xdr:colOff>457200</xdr:colOff>
      <xdr:row>34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FC935B4-36D9-4813-AE0F-37D0696F2D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14</xdr:row>
      <xdr:rowOff>19050</xdr:rowOff>
    </xdr:from>
    <xdr:to>
      <xdr:col>9</xdr:col>
      <xdr:colOff>571500</xdr:colOff>
      <xdr:row>15</xdr:row>
      <xdr:rowOff>180975</xdr:rowOff>
    </xdr:to>
    <xdr:sp macro="[0]!pfstarget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CAA60B3E-D915-4483-8D61-88989981B985}"/>
            </a:ext>
          </a:extLst>
        </xdr:cNvPr>
        <xdr:cNvSpPr/>
      </xdr:nvSpPr>
      <xdr:spPr>
        <a:xfrm>
          <a:off x="5514975" y="2800350"/>
          <a:ext cx="542925" cy="3524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36</xdr:row>
      <xdr:rowOff>9524</xdr:rowOff>
    </xdr:from>
    <xdr:to>
      <xdr:col>5</xdr:col>
      <xdr:colOff>552450</xdr:colOff>
      <xdr:row>37</xdr:row>
      <xdr:rowOff>190499</xdr:rowOff>
    </xdr:to>
    <xdr:sp macro="[0]!impactlev" textlink="">
      <xdr:nvSpPr>
        <xdr:cNvPr id="2" name="Rectangle 1">
          <a:extLst>
            <a:ext uri="{FF2B5EF4-FFF2-40B4-BE49-F238E27FC236}">
              <a16:creationId xmlns:a16="http://schemas.microsoft.com/office/drawing/2014/main" id="{89C2914A-3340-46CE-83E9-3AAC356C1140}"/>
            </a:ext>
          </a:extLst>
        </xdr:cNvPr>
        <xdr:cNvSpPr/>
      </xdr:nvSpPr>
      <xdr:spPr>
        <a:xfrm>
          <a:off x="3114675" y="5638799"/>
          <a:ext cx="485775" cy="3714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19050</xdr:colOff>
      <xdr:row>17</xdr:row>
      <xdr:rowOff>95251</xdr:rowOff>
    </xdr:from>
    <xdr:to>
      <xdr:col>26</xdr:col>
      <xdr:colOff>609599</xdr:colOff>
      <xdr:row>26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9EB36CE-E096-47A7-82B0-E6BDBF0F3F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2</xdr:row>
      <xdr:rowOff>19049</xdr:rowOff>
    </xdr:from>
    <xdr:to>
      <xdr:col>4</xdr:col>
      <xdr:colOff>590550</xdr:colOff>
      <xdr:row>4</xdr:row>
      <xdr:rowOff>161924</xdr:rowOff>
    </xdr:to>
    <xdr:sp macro="[0]!Macro2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60546CC0-E84A-41FE-96C5-5AA3758CAE1A}"/>
            </a:ext>
          </a:extLst>
        </xdr:cNvPr>
        <xdr:cNvSpPr/>
      </xdr:nvSpPr>
      <xdr:spPr>
        <a:xfrm>
          <a:off x="2466975" y="504824"/>
          <a:ext cx="561975" cy="523875"/>
        </a:xfrm>
        <a:prstGeom prst="roundRect">
          <a:avLst>
            <a:gd name="adj" fmla="val 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2</xdr:row>
      <xdr:rowOff>19049</xdr:rowOff>
    </xdr:from>
    <xdr:to>
      <xdr:col>4</xdr:col>
      <xdr:colOff>590550</xdr:colOff>
      <xdr:row>4</xdr:row>
      <xdr:rowOff>161924</xdr:rowOff>
    </xdr:to>
    <xdr:sp macro="[0]!Macro4" textlink="">
      <xdr:nvSpPr>
        <xdr:cNvPr id="4" name="Rectangle: Rounded Corners 3">
          <a:extLst>
            <a:ext uri="{FF2B5EF4-FFF2-40B4-BE49-F238E27FC236}">
              <a16:creationId xmlns:a16="http://schemas.microsoft.com/office/drawing/2014/main" id="{C57DE17B-F109-4045-AD16-A2C2CD279D41}"/>
            </a:ext>
          </a:extLst>
        </xdr:cNvPr>
        <xdr:cNvSpPr/>
      </xdr:nvSpPr>
      <xdr:spPr>
        <a:xfrm>
          <a:off x="2466975" y="504824"/>
          <a:ext cx="561975" cy="523875"/>
        </a:xfrm>
        <a:prstGeom prst="roundRect">
          <a:avLst>
            <a:gd name="adj" fmla="val 909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2</xdr:row>
      <xdr:rowOff>19049</xdr:rowOff>
    </xdr:from>
    <xdr:to>
      <xdr:col>4</xdr:col>
      <xdr:colOff>590550</xdr:colOff>
      <xdr:row>4</xdr:row>
      <xdr:rowOff>161924</xdr:rowOff>
    </xdr:to>
    <xdr:sp macro="[0]!Macro2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921F6DC3-ACA1-4D18-B7D4-453EA71D8895}"/>
            </a:ext>
          </a:extLst>
        </xdr:cNvPr>
        <xdr:cNvSpPr/>
      </xdr:nvSpPr>
      <xdr:spPr>
        <a:xfrm>
          <a:off x="2466975" y="504824"/>
          <a:ext cx="561975" cy="523875"/>
        </a:xfrm>
        <a:prstGeom prst="roundRect">
          <a:avLst>
            <a:gd name="adj" fmla="val 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2</xdr:row>
      <xdr:rowOff>19049</xdr:rowOff>
    </xdr:from>
    <xdr:to>
      <xdr:col>4</xdr:col>
      <xdr:colOff>590550</xdr:colOff>
      <xdr:row>4</xdr:row>
      <xdr:rowOff>161924</xdr:rowOff>
    </xdr:to>
    <xdr:sp macro="[0]!Macro4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CB19CC1F-0300-4393-BD28-CAEA664C86A4}"/>
            </a:ext>
          </a:extLst>
        </xdr:cNvPr>
        <xdr:cNvSpPr/>
      </xdr:nvSpPr>
      <xdr:spPr>
        <a:xfrm>
          <a:off x="2466975" y="504824"/>
          <a:ext cx="561975" cy="523875"/>
        </a:xfrm>
        <a:prstGeom prst="roundRect">
          <a:avLst>
            <a:gd name="adj" fmla="val 909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2</xdr:row>
      <xdr:rowOff>19049</xdr:rowOff>
    </xdr:from>
    <xdr:to>
      <xdr:col>4</xdr:col>
      <xdr:colOff>590550</xdr:colOff>
      <xdr:row>4</xdr:row>
      <xdr:rowOff>161924</xdr:rowOff>
    </xdr:to>
    <xdr:sp macro="[0]!Macro4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6398C20C-0737-418D-AEA9-284F8608D6EB}"/>
            </a:ext>
          </a:extLst>
        </xdr:cNvPr>
        <xdr:cNvSpPr/>
      </xdr:nvSpPr>
      <xdr:spPr>
        <a:xfrm>
          <a:off x="2466975" y="504824"/>
          <a:ext cx="561975" cy="523875"/>
        </a:xfrm>
        <a:prstGeom prst="roundRect">
          <a:avLst>
            <a:gd name="adj" fmla="val 909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161925</xdr:rowOff>
    </xdr:from>
    <xdr:to>
      <xdr:col>8</xdr:col>
      <xdr:colOff>19050</xdr:colOff>
      <xdr:row>6</xdr:row>
      <xdr:rowOff>47625</xdr:rowOff>
    </xdr:to>
    <xdr:sp macro="[0]!Macromain" textlink="">
      <xdr:nvSpPr>
        <xdr:cNvPr id="2" name="Rectangle 1">
          <a:extLst>
            <a:ext uri="{FF2B5EF4-FFF2-40B4-BE49-F238E27FC236}">
              <a16:creationId xmlns:a16="http://schemas.microsoft.com/office/drawing/2014/main" id="{D9C94CFA-C43C-4EB6-8F05-E519CAA6054D}"/>
            </a:ext>
          </a:extLst>
        </xdr:cNvPr>
        <xdr:cNvSpPr/>
      </xdr:nvSpPr>
      <xdr:spPr>
        <a:xfrm>
          <a:off x="4267200" y="838200"/>
          <a:ext cx="628650" cy="4572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9524</xdr:colOff>
      <xdr:row>29</xdr:row>
      <xdr:rowOff>47625</xdr:rowOff>
    </xdr:from>
    <xdr:to>
      <xdr:col>23</xdr:col>
      <xdr:colOff>609599</xdr:colOff>
      <xdr:row>43</xdr:row>
      <xdr:rowOff>114301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6B3F8F-774A-4D24-97D5-6D89D9CC86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0.75556</cdr:x>
      <cdr:y>0.09158</cdr:y>
    </cdr:from>
    <cdr:to>
      <cdr:x>0.97488</cdr:x>
      <cdr:y>0.89377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2D4287BA-B69D-41C7-951E-5EA9A454C515}"/>
            </a:ext>
          </a:extLst>
        </cdr:cNvPr>
        <cdr:cNvSpPr/>
      </cdr:nvSpPr>
      <cdr:spPr>
        <a:xfrm xmlns:a="http://schemas.openxmlformats.org/drawingml/2006/main">
          <a:off x="7448551" y="238126"/>
          <a:ext cx="2162175" cy="2085975"/>
        </a:xfrm>
        <a:prstGeom xmlns:a="http://schemas.openxmlformats.org/drawingml/2006/main" prst="rect">
          <a:avLst/>
        </a:prstGeom>
        <a:solidFill xmlns:a="http://schemas.openxmlformats.org/drawingml/2006/main">
          <a:schemeClr val="bg2">
            <a:lumMod val="90000"/>
            <a:alpha val="42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en-US" sz="900" i="1">
              <a:solidFill>
                <a:sysClr val="windowText" lastClr="000000"/>
              </a:solidFill>
            </a:rPr>
            <a:t>Extrapolation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hyperlink" Target="https://www.treasurydirect.gov/GA-SL/SLGS/selectSLGSDate.htm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25C5B-BFBF-475B-9D5E-4D474A76B5EE}">
  <sheetPr codeName="Sheet2"/>
  <dimension ref="A2:AX153"/>
  <sheetViews>
    <sheetView showGridLines="0" showRowColHeaders="0" tabSelected="1" zoomScaleNormal="100" workbookViewId="0"/>
  </sheetViews>
  <sheetFormatPr defaultRowHeight="15" x14ac:dyDescent="0.25"/>
  <cols>
    <col min="1" max="1" width="12.5703125" style="3" customWidth="1"/>
    <col min="2" max="2" width="9.140625" style="3"/>
    <col min="3" max="7" width="9.28515625" style="3" bestFit="1" customWidth="1"/>
    <col min="8" max="8" width="9.140625" style="3"/>
    <col min="9" max="27" width="9.28515625" style="3" bestFit="1" customWidth="1"/>
    <col min="28" max="28" width="9.42578125" style="3" bestFit="1" customWidth="1"/>
    <col min="29" max="33" width="9.28515625" style="3" bestFit="1" customWidth="1"/>
    <col min="34" max="16384" width="9.140625" style="3"/>
  </cols>
  <sheetData>
    <row r="2" spans="1:28" x14ac:dyDescent="0.25">
      <c r="B2" s="4" t="s">
        <v>423</v>
      </c>
    </row>
    <row r="4" spans="1:28" x14ac:dyDescent="0.25">
      <c r="B4" s="119" t="s">
        <v>424</v>
      </c>
      <c r="C4" s="73"/>
      <c r="D4" s="73"/>
      <c r="E4" s="73"/>
      <c r="F4" s="73"/>
      <c r="G4" s="133" t="s">
        <v>425</v>
      </c>
      <c r="H4" s="78"/>
      <c r="I4" s="78"/>
      <c r="J4" s="78"/>
      <c r="K4" s="269" t="s">
        <v>426</v>
      </c>
      <c r="L4" s="84"/>
      <c r="M4" s="84"/>
      <c r="N4" s="84"/>
      <c r="O4" s="158" t="s">
        <v>427</v>
      </c>
      <c r="P4" s="90"/>
      <c r="Q4" s="90"/>
      <c r="R4" s="90"/>
      <c r="S4" s="91"/>
      <c r="T4" s="90"/>
      <c r="U4" s="90"/>
      <c r="V4" s="90"/>
      <c r="W4" s="270" t="s">
        <v>428</v>
      </c>
      <c r="X4" s="197"/>
      <c r="Y4" s="272"/>
      <c r="Z4" s="272"/>
      <c r="AA4" s="273"/>
    </row>
    <row r="5" spans="1:28" x14ac:dyDescent="0.25">
      <c r="B5" s="74"/>
      <c r="C5" s="70"/>
      <c r="D5" s="70"/>
      <c r="E5" s="70"/>
      <c r="F5" s="70"/>
      <c r="G5" s="79"/>
      <c r="H5" s="80"/>
      <c r="I5" s="80"/>
      <c r="J5" s="80"/>
      <c r="K5" s="85"/>
      <c r="L5" s="86"/>
      <c r="M5" s="86"/>
      <c r="N5" s="86"/>
      <c r="O5" s="92"/>
      <c r="P5" s="93"/>
      <c r="Q5" s="93"/>
      <c r="R5" s="93"/>
      <c r="S5" s="164" t="s">
        <v>265</v>
      </c>
      <c r="T5" s="93"/>
      <c r="U5" s="93"/>
      <c r="V5" s="93"/>
      <c r="W5" s="66"/>
      <c r="X5" s="195"/>
      <c r="Y5" s="271" t="s">
        <v>335</v>
      </c>
      <c r="Z5" s="271"/>
      <c r="AA5" s="274"/>
    </row>
    <row r="6" spans="1:28" x14ac:dyDescent="0.25">
      <c r="B6" s="74" t="s">
        <v>1</v>
      </c>
      <c r="C6" s="70"/>
      <c r="D6" s="70"/>
      <c r="E6" s="123">
        <v>100</v>
      </c>
      <c r="F6" s="70"/>
      <c r="G6" s="79" t="s">
        <v>5</v>
      </c>
      <c r="H6" s="80"/>
      <c r="I6" s="80"/>
      <c r="J6" s="243">
        <f>J8+J7+J9</f>
        <v>20</v>
      </c>
      <c r="K6" s="85" t="s">
        <v>6</v>
      </c>
      <c r="L6" s="86"/>
      <c r="M6" s="86"/>
      <c r="N6" s="245">
        <f>SUM(N7:N9)</f>
        <v>120</v>
      </c>
      <c r="O6" s="92" t="s">
        <v>6</v>
      </c>
      <c r="P6" s="93"/>
      <c r="Q6" s="93"/>
      <c r="R6" s="106">
        <f>SUM(R7:R9)</f>
        <v>126.55</v>
      </c>
      <c r="S6" s="93"/>
      <c r="T6" s="93"/>
      <c r="U6" s="93"/>
      <c r="V6" s="93"/>
      <c r="W6" s="68" t="s">
        <v>257</v>
      </c>
      <c r="X6" s="196">
        <v>0</v>
      </c>
      <c r="Y6" s="195" t="s">
        <v>336</v>
      </c>
      <c r="Z6" s="200" t="s">
        <v>338</v>
      </c>
      <c r="AA6" s="201" t="s">
        <v>339</v>
      </c>
    </row>
    <row r="7" spans="1:28" x14ac:dyDescent="0.25">
      <c r="B7" s="74" t="s">
        <v>2</v>
      </c>
      <c r="C7" s="70"/>
      <c r="D7" s="70"/>
      <c r="E7" s="122">
        <f>$E$6*F7</f>
        <v>25</v>
      </c>
      <c r="F7" s="240">
        <v>0.25</v>
      </c>
      <c r="G7" s="79" t="s">
        <v>262</v>
      </c>
      <c r="H7" s="80"/>
      <c r="I7" s="80"/>
      <c r="J7" s="244">
        <v>10</v>
      </c>
      <c r="K7" s="85" t="s">
        <v>2</v>
      </c>
      <c r="L7" s="86"/>
      <c r="M7" s="86"/>
      <c r="N7" s="245">
        <f>E7+(F7*J7)</f>
        <v>27.5</v>
      </c>
      <c r="O7" s="92" t="s">
        <v>2</v>
      </c>
      <c r="P7" s="93"/>
      <c r="Q7" s="93"/>
      <c r="R7" s="106">
        <f>(1+S7)*N7</f>
        <v>33</v>
      </c>
      <c r="S7" s="100">
        <v>0.2</v>
      </c>
      <c r="T7" s="96" t="s">
        <v>258</v>
      </c>
      <c r="U7" s="93"/>
      <c r="V7" s="100">
        <v>0.9</v>
      </c>
      <c r="W7" s="68" t="s">
        <v>252</v>
      </c>
      <c r="X7" s="196">
        <v>0</v>
      </c>
      <c r="Y7" s="195" t="s">
        <v>345</v>
      </c>
      <c r="Z7" s="196">
        <v>0</v>
      </c>
      <c r="AA7" s="201" t="s">
        <v>340</v>
      </c>
    </row>
    <row r="8" spans="1:28" x14ac:dyDescent="0.25">
      <c r="B8" s="74" t="s">
        <v>3</v>
      </c>
      <c r="C8" s="70"/>
      <c r="D8" s="70"/>
      <c r="E8" s="122">
        <f t="shared" ref="E8:E9" si="0">$E$6*F8</f>
        <v>10</v>
      </c>
      <c r="F8" s="240">
        <v>0.1</v>
      </c>
      <c r="G8" s="79" t="s">
        <v>261</v>
      </c>
      <c r="H8" s="80"/>
      <c r="I8" s="80"/>
      <c r="J8" s="244">
        <v>0</v>
      </c>
      <c r="K8" s="85" t="s">
        <v>3</v>
      </c>
      <c r="L8" s="86"/>
      <c r="M8" s="86"/>
      <c r="N8" s="245">
        <f>E8+(F8*J7)</f>
        <v>11</v>
      </c>
      <c r="O8" s="92" t="s">
        <v>3</v>
      </c>
      <c r="P8" s="93"/>
      <c r="Q8" s="93"/>
      <c r="R8" s="106">
        <f>(1+S8)*N8</f>
        <v>11.55</v>
      </c>
      <c r="S8" s="100">
        <v>0.05</v>
      </c>
      <c r="T8" s="97" t="s">
        <v>259</v>
      </c>
      <c r="U8" s="93"/>
      <c r="V8" s="107">
        <f>V7*0.49</f>
        <v>0.441</v>
      </c>
      <c r="W8" s="68" t="s">
        <v>253</v>
      </c>
      <c r="X8" s="196">
        <v>1</v>
      </c>
      <c r="Y8" s="3" t="s">
        <v>347</v>
      </c>
      <c r="Z8" s="15">
        <v>0</v>
      </c>
      <c r="AA8" s="201" t="s">
        <v>340</v>
      </c>
    </row>
    <row r="9" spans="1:28" x14ac:dyDescent="0.25">
      <c r="B9" s="74" t="s">
        <v>4</v>
      </c>
      <c r="C9" s="70"/>
      <c r="D9" s="70"/>
      <c r="E9" s="122">
        <f t="shared" si="0"/>
        <v>65</v>
      </c>
      <c r="F9" s="241">
        <f>1-F7-F8</f>
        <v>0.65</v>
      </c>
      <c r="G9" s="79" t="s">
        <v>263</v>
      </c>
      <c r="H9" s="80"/>
      <c r="I9" s="80"/>
      <c r="J9" s="244">
        <v>10</v>
      </c>
      <c r="K9" s="85" t="s">
        <v>4</v>
      </c>
      <c r="L9" s="86"/>
      <c r="M9" s="86"/>
      <c r="N9" s="245">
        <f>E9+J8+J9+(F9*J7)</f>
        <v>81.5</v>
      </c>
      <c r="O9" s="92" t="s">
        <v>264</v>
      </c>
      <c r="P9" s="93"/>
      <c r="Q9" s="93"/>
      <c r="R9" s="106">
        <f>N9+S9</f>
        <v>82</v>
      </c>
      <c r="S9" s="105">
        <v>0.5</v>
      </c>
      <c r="T9" s="97" t="s">
        <v>260</v>
      </c>
      <c r="U9" s="93"/>
      <c r="V9" s="106">
        <f>R6*V8</f>
        <v>55.808549999999997</v>
      </c>
      <c r="W9" s="68" t="s">
        <v>254</v>
      </c>
      <c r="X9" s="196">
        <v>0</v>
      </c>
      <c r="Y9" s="195" t="s">
        <v>11</v>
      </c>
      <c r="Z9" s="196">
        <v>0</v>
      </c>
      <c r="AA9" s="201" t="s">
        <v>341</v>
      </c>
    </row>
    <row r="10" spans="1:28" x14ac:dyDescent="0.25">
      <c r="B10" s="76" t="s">
        <v>356</v>
      </c>
      <c r="C10" s="71"/>
      <c r="D10" s="71"/>
      <c r="E10" s="152">
        <v>5</v>
      </c>
      <c r="F10" s="242"/>
      <c r="G10" s="81" t="s">
        <v>355</v>
      </c>
      <c r="H10" s="82"/>
      <c r="I10" s="82"/>
      <c r="J10" s="148">
        <v>10</v>
      </c>
      <c r="K10" s="87"/>
      <c r="L10" s="88"/>
      <c r="M10" s="88"/>
      <c r="N10" s="246"/>
      <c r="O10" s="98"/>
      <c r="P10" s="99"/>
      <c r="Q10" s="99"/>
      <c r="R10" s="247"/>
      <c r="S10" s="99"/>
      <c r="T10" s="99"/>
      <c r="U10" s="99"/>
      <c r="V10" s="99"/>
      <c r="W10" s="108"/>
      <c r="X10" s="199"/>
      <c r="Y10" s="199"/>
      <c r="Z10" s="199"/>
      <c r="AA10" s="109"/>
    </row>
    <row r="12" spans="1:28" x14ac:dyDescent="0.25">
      <c r="B12" s="4" t="s">
        <v>343</v>
      </c>
      <c r="G12" s="239" t="s">
        <v>354</v>
      </c>
      <c r="X12" s="279">
        <f>Analysis!J5</f>
        <v>0</v>
      </c>
      <c r="Z12" s="6" t="s">
        <v>444</v>
      </c>
    </row>
    <row r="13" spans="1:28" x14ac:dyDescent="0.25">
      <c r="Z13" s="297">
        <f>Analysis!F11</f>
        <v>3.3651484557995159E-2</v>
      </c>
    </row>
    <row r="14" spans="1:28" x14ac:dyDescent="0.25">
      <c r="A14" s="7" t="s">
        <v>287</v>
      </c>
      <c r="B14" s="119" t="s">
        <v>346</v>
      </c>
      <c r="C14" s="73"/>
      <c r="D14" s="120">
        <f>Project!F6</f>
        <v>100</v>
      </c>
      <c r="E14" s="156" t="s">
        <v>286</v>
      </c>
      <c r="F14" s="192">
        <f>E60</f>
        <v>26</v>
      </c>
      <c r="G14" s="6">
        <f>H126</f>
        <v>25.3</v>
      </c>
      <c r="I14" s="12"/>
    </row>
    <row r="15" spans="1:28" x14ac:dyDescent="0.25">
      <c r="B15" s="121"/>
      <c r="C15" s="70"/>
      <c r="D15" s="122"/>
      <c r="E15" s="123"/>
      <c r="F15" s="75"/>
      <c r="I15" s="12"/>
      <c r="W15" s="4" t="s">
        <v>436</v>
      </c>
      <c r="AB15" s="276" t="s">
        <v>443</v>
      </c>
    </row>
    <row r="16" spans="1:28" x14ac:dyDescent="0.25">
      <c r="B16" s="121"/>
      <c r="C16" s="124"/>
      <c r="D16" s="125" t="s">
        <v>279</v>
      </c>
      <c r="E16" s="125"/>
      <c r="F16" s="126" t="s">
        <v>284</v>
      </c>
      <c r="I16" s="12"/>
    </row>
    <row r="17" spans="1:49" x14ac:dyDescent="0.25">
      <c r="B17" s="74"/>
      <c r="C17" s="127" t="s">
        <v>278</v>
      </c>
      <c r="D17" s="127" t="s">
        <v>280</v>
      </c>
      <c r="E17" s="127" t="s">
        <v>281</v>
      </c>
      <c r="F17" s="128" t="s">
        <v>285</v>
      </c>
      <c r="H17" s="118"/>
      <c r="I17" s="110"/>
      <c r="W17" s="3" t="s">
        <v>434</v>
      </c>
      <c r="Z17" s="9">
        <f>Analysis!F17</f>
        <v>107.39380125993354</v>
      </c>
      <c r="AB17" s="278">
        <f>Z17-Z31</f>
        <v>-5.9373758160343328</v>
      </c>
    </row>
    <row r="18" spans="1:49" x14ac:dyDescent="0.25">
      <c r="B18" s="129" t="s">
        <v>282</v>
      </c>
      <c r="C18" s="130">
        <v>0</v>
      </c>
      <c r="D18" s="130">
        <v>0</v>
      </c>
      <c r="E18" s="131">
        <v>6</v>
      </c>
      <c r="F18" s="132">
        <v>0.03</v>
      </c>
      <c r="I18" s="9"/>
      <c r="Z18" s="9"/>
      <c r="AB18" s="278"/>
    </row>
    <row r="19" spans="1:49" ht="18.75" x14ac:dyDescent="0.3">
      <c r="B19" s="150" t="s">
        <v>283</v>
      </c>
      <c r="C19" s="151">
        <f>Project!E15</f>
        <v>5</v>
      </c>
      <c r="D19" s="152">
        <v>5</v>
      </c>
      <c r="E19" s="152">
        <v>40</v>
      </c>
      <c r="F19" s="153">
        <v>0</v>
      </c>
      <c r="W19" s="3" t="s">
        <v>429</v>
      </c>
      <c r="Z19" s="9">
        <f>Analysis!F30</f>
        <v>109.32789773488894</v>
      </c>
      <c r="AB19" s="280">
        <f>Z19-Z33</f>
        <v>1.1751772521420918</v>
      </c>
    </row>
    <row r="20" spans="1:49" x14ac:dyDescent="0.25">
      <c r="B20" s="133" t="s">
        <v>345</v>
      </c>
      <c r="C20" s="78"/>
      <c r="D20" s="134">
        <f>Project!K6</f>
        <v>20</v>
      </c>
      <c r="E20" s="157" t="s">
        <v>286</v>
      </c>
      <c r="F20" s="194">
        <f>E71</f>
        <v>26</v>
      </c>
      <c r="Z20" s="9"/>
      <c r="AB20" s="278"/>
    </row>
    <row r="21" spans="1:49" x14ac:dyDescent="0.25">
      <c r="B21" s="135"/>
      <c r="C21" s="80"/>
      <c r="D21" s="80"/>
      <c r="E21" s="254" t="s">
        <v>382</v>
      </c>
      <c r="F21" s="255">
        <f>Z7</f>
        <v>0</v>
      </c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3" t="s">
        <v>430</v>
      </c>
      <c r="Z21" s="9">
        <f>Analysis!D44</f>
        <v>120.78809362043653</v>
      </c>
      <c r="AB21" s="278">
        <f>Z21-Z35</f>
        <v>-12.509439770261181</v>
      </c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</row>
    <row r="22" spans="1:49" x14ac:dyDescent="0.25">
      <c r="B22" s="136"/>
      <c r="C22" s="137"/>
      <c r="D22" s="138" t="s">
        <v>279</v>
      </c>
      <c r="E22" s="138"/>
      <c r="F22" s="139" t="s">
        <v>284</v>
      </c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3" t="s">
        <v>433</v>
      </c>
      <c r="Y22" s="111"/>
      <c r="Z22" s="275">
        <f>Analysis!E44</f>
        <v>79.939057444196862</v>
      </c>
      <c r="AA22" s="111"/>
      <c r="AB22" s="278">
        <f>Z22-Z36</f>
        <v>-7.1843852065338893</v>
      </c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</row>
    <row r="23" spans="1:49" x14ac:dyDescent="0.25">
      <c r="B23" s="79"/>
      <c r="C23" s="140" t="s">
        <v>278</v>
      </c>
      <c r="D23" s="140" t="s">
        <v>280</v>
      </c>
      <c r="E23" s="140" t="s">
        <v>281</v>
      </c>
      <c r="F23" s="141" t="s">
        <v>285</v>
      </c>
      <c r="W23" s="3" t="s">
        <v>431</v>
      </c>
      <c r="X23" s="111"/>
      <c r="Y23" s="111"/>
      <c r="Z23" s="275">
        <f>Analysis!D30</f>
        <v>6.5441429647932381</v>
      </c>
      <c r="AA23" s="111"/>
      <c r="AB23" s="278">
        <f>Z23-Z37</f>
        <v>-31.484191745523546</v>
      </c>
    </row>
    <row r="24" spans="1:49" x14ac:dyDescent="0.25">
      <c r="B24" s="142" t="s">
        <v>282</v>
      </c>
      <c r="C24" s="143">
        <v>0</v>
      </c>
      <c r="D24" s="143">
        <v>0</v>
      </c>
      <c r="E24" s="144">
        <v>6</v>
      </c>
      <c r="F24" s="145">
        <v>0.03</v>
      </c>
      <c r="W24" s="64" t="s">
        <v>432</v>
      </c>
      <c r="Z24" s="9">
        <f>Analysis!E30</f>
        <v>6.3636211781950163</v>
      </c>
      <c r="AB24" s="278">
        <f>Z24-Z38</f>
        <v>-0.2244805782208541</v>
      </c>
    </row>
    <row r="25" spans="1:49" x14ac:dyDescent="0.25">
      <c r="B25" s="146" t="s">
        <v>283</v>
      </c>
      <c r="C25" s="147">
        <f>Project!E15</f>
        <v>5</v>
      </c>
      <c r="D25" s="148">
        <v>10</v>
      </c>
      <c r="E25" s="148">
        <v>40</v>
      </c>
      <c r="F25" s="149">
        <v>0</v>
      </c>
      <c r="X25" s="9"/>
      <c r="Z25" s="9"/>
      <c r="AB25" s="277"/>
    </row>
    <row r="26" spans="1:49" x14ac:dyDescent="0.25">
      <c r="A26" s="64"/>
      <c r="W26" s="3" t="s">
        <v>435</v>
      </c>
      <c r="Z26" s="253">
        <f>Analysis!G30</f>
        <v>3.4580610919336063E-2</v>
      </c>
      <c r="AB26" s="253">
        <f>Z26-Z40</f>
        <v>3.2030408983463321E-3</v>
      </c>
    </row>
    <row r="27" spans="1:49" x14ac:dyDescent="0.25"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</row>
    <row r="28" spans="1:49" x14ac:dyDescent="0.25">
      <c r="A28" s="7" t="s">
        <v>11</v>
      </c>
      <c r="B28" s="119" t="s">
        <v>344</v>
      </c>
      <c r="C28" s="73"/>
      <c r="D28" s="120">
        <f>Project!S6-Dashboard!D40-Dashboard!D34</f>
        <v>50.74145</v>
      </c>
      <c r="E28" s="156" t="s">
        <v>286</v>
      </c>
      <c r="F28" s="192">
        <f>E82</f>
        <v>20</v>
      </c>
      <c r="G28" s="6">
        <f>H127</f>
        <v>25.84</v>
      </c>
      <c r="W28" s="112"/>
      <c r="X28" s="112"/>
      <c r="Y28" s="112"/>
      <c r="Z28" s="112"/>
      <c r="AA28" s="112"/>
      <c r="AB28" s="112"/>
    </row>
    <row r="29" spans="1:49" x14ac:dyDescent="0.25">
      <c r="B29" s="121"/>
      <c r="C29" s="70"/>
      <c r="D29" s="122"/>
      <c r="E29" s="123"/>
      <c r="F29" s="75"/>
      <c r="G29" s="154"/>
      <c r="W29" s="4" t="s">
        <v>437</v>
      </c>
    </row>
    <row r="30" spans="1:49" x14ac:dyDescent="0.25">
      <c r="B30" s="121"/>
      <c r="C30" s="124"/>
      <c r="D30" s="125" t="s">
        <v>279</v>
      </c>
      <c r="E30" s="125"/>
      <c r="F30" s="126" t="s">
        <v>284</v>
      </c>
      <c r="G30" s="154"/>
    </row>
    <row r="31" spans="1:49" x14ac:dyDescent="0.25">
      <c r="B31" s="74"/>
      <c r="C31" s="127" t="s">
        <v>278</v>
      </c>
      <c r="D31" s="127" t="s">
        <v>280</v>
      </c>
      <c r="E31" s="127" t="s">
        <v>281</v>
      </c>
      <c r="F31" s="128" t="s">
        <v>285</v>
      </c>
      <c r="G31" s="154"/>
      <c r="W31" s="3" t="s">
        <v>434</v>
      </c>
      <c r="Z31" s="9">
        <f>Analysis!F22</f>
        <v>113.33117707596787</v>
      </c>
    </row>
    <row r="32" spans="1:49" x14ac:dyDescent="0.25">
      <c r="B32" s="129" t="s">
        <v>282</v>
      </c>
      <c r="C32" s="130">
        <v>0</v>
      </c>
      <c r="D32" s="130">
        <v>0</v>
      </c>
      <c r="E32" s="131">
        <v>6</v>
      </c>
      <c r="F32" s="132">
        <v>0.03</v>
      </c>
      <c r="G32" s="154"/>
      <c r="Z32" s="9"/>
    </row>
    <row r="33" spans="1:48" x14ac:dyDescent="0.25">
      <c r="B33" s="150" t="s">
        <v>283</v>
      </c>
      <c r="C33" s="151">
        <f>Project!E15</f>
        <v>5</v>
      </c>
      <c r="D33" s="152">
        <v>5</v>
      </c>
      <c r="E33" s="152">
        <v>30</v>
      </c>
      <c r="F33" s="153">
        <v>0</v>
      </c>
      <c r="G33" s="154"/>
      <c r="W33" s="3" t="s">
        <v>429</v>
      </c>
      <c r="Z33" s="9">
        <f>Analysis!F35</f>
        <v>108.15272048274684</v>
      </c>
    </row>
    <row r="34" spans="1:48" x14ac:dyDescent="0.25">
      <c r="B34" s="133" t="s">
        <v>347</v>
      </c>
      <c r="C34" s="78"/>
      <c r="D34" s="134">
        <f>Project!K6*D35</f>
        <v>20</v>
      </c>
      <c r="E34" s="157" t="s">
        <v>286</v>
      </c>
      <c r="F34" s="194">
        <f>E93</f>
        <v>26</v>
      </c>
      <c r="G34" s="154"/>
      <c r="Z34" s="9"/>
    </row>
    <row r="35" spans="1:48" x14ac:dyDescent="0.25">
      <c r="B35" s="135"/>
      <c r="C35" s="254" t="s">
        <v>440</v>
      </c>
      <c r="D35" s="293">
        <v>1</v>
      </c>
      <c r="E35" s="254" t="s">
        <v>382</v>
      </c>
      <c r="F35" s="255">
        <f>Z7</f>
        <v>0</v>
      </c>
      <c r="G35" s="154"/>
      <c r="W35" s="3" t="s">
        <v>430</v>
      </c>
      <c r="Z35" s="9">
        <f>Analysis!D49</f>
        <v>133.29753339069771</v>
      </c>
    </row>
    <row r="36" spans="1:48" x14ac:dyDescent="0.25">
      <c r="B36" s="136"/>
      <c r="C36" s="137"/>
      <c r="D36" s="138" t="s">
        <v>279</v>
      </c>
      <c r="E36" s="138"/>
      <c r="F36" s="139" t="s">
        <v>284</v>
      </c>
      <c r="G36" s="154"/>
      <c r="W36" s="3" t="s">
        <v>433</v>
      </c>
      <c r="Z36" s="9">
        <f>Analysis!E49</f>
        <v>87.123442650730752</v>
      </c>
    </row>
    <row r="37" spans="1:48" x14ac:dyDescent="0.25">
      <c r="B37" s="79"/>
      <c r="C37" s="140" t="s">
        <v>278</v>
      </c>
      <c r="D37" s="140" t="s">
        <v>280</v>
      </c>
      <c r="E37" s="140" t="s">
        <v>281</v>
      </c>
      <c r="F37" s="141" t="s">
        <v>285</v>
      </c>
      <c r="G37" s="154"/>
      <c r="W37" s="3" t="s">
        <v>431</v>
      </c>
      <c r="Z37" s="9">
        <f>Analysis!C35</f>
        <v>38.028334710316784</v>
      </c>
    </row>
    <row r="38" spans="1:48" x14ac:dyDescent="0.25">
      <c r="B38" s="142" t="s">
        <v>282</v>
      </c>
      <c r="C38" s="143">
        <v>0</v>
      </c>
      <c r="D38" s="143">
        <v>0</v>
      </c>
      <c r="E38" s="144">
        <v>6</v>
      </c>
      <c r="F38" s="145">
        <v>0.03</v>
      </c>
      <c r="G38" s="154"/>
      <c r="W38" s="64" t="s">
        <v>432</v>
      </c>
      <c r="Z38" s="9">
        <f>Analysis!D35</f>
        <v>6.5881017564158704</v>
      </c>
    </row>
    <row r="39" spans="1:48" x14ac:dyDescent="0.25">
      <c r="B39" s="146" t="s">
        <v>283</v>
      </c>
      <c r="C39" s="147">
        <f>Project!E15</f>
        <v>5</v>
      </c>
      <c r="D39" s="148">
        <v>10</v>
      </c>
      <c r="E39" s="148">
        <v>40</v>
      </c>
      <c r="F39" s="149">
        <v>0</v>
      </c>
      <c r="G39" s="154"/>
      <c r="Z39" s="9"/>
    </row>
    <row r="40" spans="1:48" x14ac:dyDescent="0.25">
      <c r="A40" s="154"/>
      <c r="B40" s="158" t="s">
        <v>11</v>
      </c>
      <c r="C40" s="90"/>
      <c r="D40" s="159">
        <f>Project!X9</f>
        <v>55.808549999999997</v>
      </c>
      <c r="E40" s="160" t="s">
        <v>286</v>
      </c>
      <c r="F40" s="237">
        <f>E104</f>
        <v>33</v>
      </c>
      <c r="G40" s="6">
        <f>G14-G28</f>
        <v>-0.53999999999999915</v>
      </c>
      <c r="W40" s="3" t="s">
        <v>435</v>
      </c>
      <c r="Z40" s="253">
        <f>Analysis!G35</f>
        <v>3.1377570020989731E-2</v>
      </c>
    </row>
    <row r="41" spans="1:48" x14ac:dyDescent="0.25">
      <c r="A41" s="154"/>
      <c r="B41" s="161"/>
      <c r="C41" s="93"/>
      <c r="D41" s="93"/>
      <c r="E41" s="93"/>
      <c r="F41" s="95"/>
    </row>
    <row r="42" spans="1:48" x14ac:dyDescent="0.25">
      <c r="A42" s="154"/>
      <c r="B42" s="162"/>
      <c r="C42" s="163"/>
      <c r="D42" s="164" t="s">
        <v>279</v>
      </c>
      <c r="E42" s="164"/>
      <c r="F42" s="165" t="s">
        <v>284</v>
      </c>
      <c r="G42" s="154"/>
    </row>
    <row r="43" spans="1:48" x14ac:dyDescent="0.25">
      <c r="A43" s="154"/>
      <c r="B43" s="92"/>
      <c r="C43" s="166" t="s">
        <v>278</v>
      </c>
      <c r="D43" s="166" t="s">
        <v>280</v>
      </c>
      <c r="E43" s="166" t="s">
        <v>281</v>
      </c>
      <c r="F43" s="167" t="s">
        <v>285</v>
      </c>
      <c r="G43" s="154"/>
    </row>
    <row r="44" spans="1:48" x14ac:dyDescent="0.25">
      <c r="A44" s="154"/>
      <c r="B44" s="168" t="s">
        <v>282</v>
      </c>
      <c r="C44" s="169">
        <v>0</v>
      </c>
      <c r="D44" s="169">
        <v>0</v>
      </c>
      <c r="E44" s="170">
        <v>6</v>
      </c>
      <c r="F44" s="171">
        <v>0.03</v>
      </c>
      <c r="G44" s="154"/>
    </row>
    <row r="45" spans="1:48" x14ac:dyDescent="0.25">
      <c r="A45" s="155"/>
      <c r="B45" s="172" t="s">
        <v>283</v>
      </c>
      <c r="C45" s="173">
        <f>Project!E15</f>
        <v>5</v>
      </c>
      <c r="D45" s="174">
        <v>10</v>
      </c>
      <c r="E45" s="174">
        <v>40</v>
      </c>
      <c r="F45" s="175">
        <v>0.5</v>
      </c>
      <c r="G45" s="154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</row>
    <row r="48" spans="1:48" x14ac:dyDescent="0.25">
      <c r="A48" s="114"/>
      <c r="B48" s="112"/>
      <c r="C48" s="112"/>
    </row>
    <row r="49" spans="1:50" x14ac:dyDescent="0.25">
      <c r="A49" s="114"/>
      <c r="B49" s="112"/>
      <c r="C49" s="112"/>
    </row>
    <row r="50" spans="1:50" x14ac:dyDescent="0.25">
      <c r="A50" s="115" t="s">
        <v>288</v>
      </c>
      <c r="B50" s="112"/>
      <c r="C50" s="112"/>
      <c r="I50" s="18">
        <v>0</v>
      </c>
      <c r="J50" s="18">
        <f t="shared" ref="J50:AC50" si="1">I50+1</f>
        <v>1</v>
      </c>
      <c r="K50" s="18">
        <f t="shared" si="1"/>
        <v>2</v>
      </c>
      <c r="L50" s="18">
        <f t="shared" si="1"/>
        <v>3</v>
      </c>
      <c r="M50" s="18">
        <f t="shared" si="1"/>
        <v>4</v>
      </c>
      <c r="N50" s="18">
        <f t="shared" si="1"/>
        <v>5</v>
      </c>
      <c r="O50" s="18">
        <f t="shared" si="1"/>
        <v>6</v>
      </c>
      <c r="P50" s="18">
        <f t="shared" si="1"/>
        <v>7</v>
      </c>
      <c r="Q50" s="18">
        <f t="shared" si="1"/>
        <v>8</v>
      </c>
      <c r="R50" s="18">
        <f t="shared" si="1"/>
        <v>9</v>
      </c>
      <c r="S50" s="18">
        <f t="shared" si="1"/>
        <v>10</v>
      </c>
      <c r="T50" s="18">
        <f t="shared" si="1"/>
        <v>11</v>
      </c>
      <c r="U50" s="18">
        <f t="shared" si="1"/>
        <v>12</v>
      </c>
      <c r="V50" s="18">
        <f t="shared" si="1"/>
        <v>13</v>
      </c>
      <c r="W50" s="18">
        <f t="shared" si="1"/>
        <v>14</v>
      </c>
      <c r="X50" s="18">
        <f t="shared" si="1"/>
        <v>15</v>
      </c>
      <c r="Y50" s="18">
        <f t="shared" si="1"/>
        <v>16</v>
      </c>
      <c r="Z50" s="18">
        <f t="shared" si="1"/>
        <v>17</v>
      </c>
      <c r="AA50" s="18">
        <f t="shared" si="1"/>
        <v>18</v>
      </c>
      <c r="AB50" s="18">
        <f t="shared" si="1"/>
        <v>19</v>
      </c>
      <c r="AC50" s="18">
        <f t="shared" si="1"/>
        <v>20</v>
      </c>
      <c r="AD50" s="18">
        <f t="shared" ref="AD50" si="2">AC50+1</f>
        <v>21</v>
      </c>
      <c r="AE50" s="18">
        <f t="shared" ref="AE50" si="3">AD50+1</f>
        <v>22</v>
      </c>
      <c r="AF50" s="18">
        <f t="shared" ref="AF50" si="4">AE50+1</f>
        <v>23</v>
      </c>
      <c r="AG50" s="18">
        <f t="shared" ref="AG50" si="5">AF50+1</f>
        <v>24</v>
      </c>
      <c r="AH50" s="18">
        <f t="shared" ref="AH50" si="6">AG50+1</f>
        <v>25</v>
      </c>
      <c r="AI50" s="18">
        <f t="shared" ref="AI50" si="7">AH50+1</f>
        <v>26</v>
      </c>
      <c r="AJ50" s="18">
        <f t="shared" ref="AJ50" si="8">AI50+1</f>
        <v>27</v>
      </c>
      <c r="AK50" s="18">
        <f t="shared" ref="AK50" si="9">AJ50+1</f>
        <v>28</v>
      </c>
      <c r="AL50" s="18">
        <f t="shared" ref="AL50" si="10">AK50+1</f>
        <v>29</v>
      </c>
      <c r="AM50" s="18">
        <f t="shared" ref="AM50" si="11">AL50+1</f>
        <v>30</v>
      </c>
      <c r="AN50" s="18">
        <f t="shared" ref="AN50" si="12">AM50+1</f>
        <v>31</v>
      </c>
      <c r="AO50" s="18">
        <f t="shared" ref="AO50" si="13">AN50+1</f>
        <v>32</v>
      </c>
      <c r="AP50" s="18">
        <f t="shared" ref="AP50" si="14">AO50+1</f>
        <v>33</v>
      </c>
      <c r="AQ50" s="18">
        <f t="shared" ref="AQ50" si="15">AP50+1</f>
        <v>34</v>
      </c>
      <c r="AR50" s="18">
        <f t="shared" ref="AR50" si="16">AQ50+1</f>
        <v>35</v>
      </c>
      <c r="AS50" s="18">
        <f t="shared" ref="AS50" si="17">AR50+1</f>
        <v>36</v>
      </c>
      <c r="AT50" s="18">
        <f t="shared" ref="AT50" si="18">AS50+1</f>
        <v>37</v>
      </c>
      <c r="AU50" s="18">
        <f t="shared" ref="AU50" si="19">AT50+1</f>
        <v>38</v>
      </c>
      <c r="AV50" s="18">
        <f t="shared" ref="AV50" si="20">AU50+1</f>
        <v>39</v>
      </c>
      <c r="AW50" s="18">
        <f t="shared" ref="AW50" si="21">AV50+1</f>
        <v>40</v>
      </c>
      <c r="AX50" s="18"/>
    </row>
    <row r="51" spans="1:50" x14ac:dyDescent="0.25">
      <c r="A51" s="176"/>
      <c r="B51" s="112"/>
      <c r="C51" s="112"/>
    </row>
    <row r="52" spans="1:50" x14ac:dyDescent="0.25">
      <c r="A52" s="208" t="s">
        <v>346</v>
      </c>
      <c r="B52" s="209"/>
      <c r="C52" s="209"/>
      <c r="D52" s="210" t="s">
        <v>289</v>
      </c>
      <c r="E52" s="210">
        <f>D14</f>
        <v>100</v>
      </c>
    </row>
    <row r="53" spans="1:50" x14ac:dyDescent="0.25">
      <c r="A53" s="211" t="s">
        <v>290</v>
      </c>
      <c r="B53" s="209"/>
      <c r="C53" s="209"/>
      <c r="D53" s="210"/>
      <c r="E53" s="210"/>
      <c r="I53" s="3">
        <f>$E$52/Project!$F$6*Project!I16</f>
        <v>0</v>
      </c>
      <c r="J53" s="3">
        <f>$E$52/Project!$F$6*Project!J16</f>
        <v>20</v>
      </c>
      <c r="K53" s="3">
        <f>$E$52/Project!$F$6*Project!K16</f>
        <v>20</v>
      </c>
      <c r="L53" s="3">
        <f>$E$52/Project!$F$6*Project!L16</f>
        <v>20</v>
      </c>
      <c r="M53" s="3">
        <f>$E$52/Project!$F$6*Project!M16</f>
        <v>20</v>
      </c>
      <c r="N53" s="3">
        <f>$E$52/Project!$F$6*Project!N16</f>
        <v>20</v>
      </c>
      <c r="O53" s="3">
        <f>$E$52/Project!$F$6*Project!O16</f>
        <v>0</v>
      </c>
      <c r="P53" s="3">
        <f>$E$52/Project!$F$6*Project!P16</f>
        <v>0</v>
      </c>
      <c r="Q53" s="3">
        <f>$E$52/Project!$F$6*Project!Q16</f>
        <v>0</v>
      </c>
      <c r="R53" s="3">
        <f>$E$52/Project!$F$6*Project!R16</f>
        <v>0</v>
      </c>
      <c r="S53" s="3">
        <f>$E$52/Project!$F$6*Project!S16</f>
        <v>0</v>
      </c>
      <c r="T53" s="3">
        <f>$E$52/Project!$F$6*Project!T16</f>
        <v>0</v>
      </c>
      <c r="U53" s="3">
        <f>$E$52/Project!$F$6*Project!U16</f>
        <v>0</v>
      </c>
      <c r="V53" s="3">
        <f>$E$52/Project!$F$6*Project!V16</f>
        <v>0</v>
      </c>
      <c r="W53" s="3">
        <f>$E$52/Project!$F$6*Project!W16</f>
        <v>0</v>
      </c>
      <c r="X53" s="3">
        <f>$E$52/Project!$F$6*Project!X16</f>
        <v>0</v>
      </c>
      <c r="Y53" s="3">
        <f>$E$52/Project!$F$6*Project!Y16</f>
        <v>0</v>
      </c>
      <c r="Z53" s="3">
        <f>$E$52/Project!$F$6*Project!Z16</f>
        <v>0</v>
      </c>
      <c r="AA53" s="3">
        <f>$E$52/Project!$F$6*Project!AA16</f>
        <v>0</v>
      </c>
      <c r="AB53" s="3">
        <f>$E$52/Project!$F$6*Project!AB16</f>
        <v>0</v>
      </c>
      <c r="AC53" s="3">
        <f>$E$52/Project!$F$6*Project!AC16</f>
        <v>0</v>
      </c>
    </row>
    <row r="54" spans="1:50" x14ac:dyDescent="0.25">
      <c r="A54" s="211" t="s">
        <v>291</v>
      </c>
      <c r="B54" s="209"/>
      <c r="C54" s="209"/>
      <c r="D54" s="210"/>
      <c r="E54" s="210">
        <f>SUM(I54:AC54)</f>
        <v>5</v>
      </c>
      <c r="I54" s="178"/>
      <c r="J54" s="178">
        <f t="shared" ref="J54:AC54" si="22">IF(J50&lt;=$D$19,1,0)</f>
        <v>1</v>
      </c>
      <c r="K54" s="178">
        <f t="shared" si="22"/>
        <v>1</v>
      </c>
      <c r="L54" s="178">
        <f t="shared" si="22"/>
        <v>1</v>
      </c>
      <c r="M54" s="178">
        <f t="shared" si="22"/>
        <v>1</v>
      </c>
      <c r="N54" s="178">
        <f t="shared" si="22"/>
        <v>1</v>
      </c>
      <c r="O54" s="178">
        <f t="shared" si="22"/>
        <v>0</v>
      </c>
      <c r="P54" s="178">
        <f t="shared" si="22"/>
        <v>0</v>
      </c>
      <c r="Q54" s="178">
        <f t="shared" si="22"/>
        <v>0</v>
      </c>
      <c r="R54" s="178">
        <f t="shared" si="22"/>
        <v>0</v>
      </c>
      <c r="S54" s="178">
        <f t="shared" si="22"/>
        <v>0</v>
      </c>
      <c r="T54" s="178">
        <f t="shared" si="22"/>
        <v>0</v>
      </c>
      <c r="U54" s="178">
        <f t="shared" si="22"/>
        <v>0</v>
      </c>
      <c r="V54" s="178">
        <f t="shared" si="22"/>
        <v>0</v>
      </c>
      <c r="W54" s="178">
        <f t="shared" si="22"/>
        <v>0</v>
      </c>
      <c r="X54" s="178">
        <f t="shared" si="22"/>
        <v>0</v>
      </c>
      <c r="Y54" s="178">
        <f t="shared" si="22"/>
        <v>0</v>
      </c>
      <c r="Z54" s="178">
        <f t="shared" si="22"/>
        <v>0</v>
      </c>
      <c r="AA54" s="178">
        <f t="shared" si="22"/>
        <v>0</v>
      </c>
      <c r="AB54" s="178">
        <f t="shared" si="22"/>
        <v>0</v>
      </c>
      <c r="AC54" s="178">
        <f t="shared" si="22"/>
        <v>0</v>
      </c>
    </row>
    <row r="55" spans="1:50" x14ac:dyDescent="0.25">
      <c r="A55" s="211" t="s">
        <v>292</v>
      </c>
      <c r="B55" s="209"/>
      <c r="C55" s="209"/>
      <c r="D55" s="210"/>
      <c r="E55" s="210">
        <f>SUM(J55:AW55)</f>
        <v>35</v>
      </c>
      <c r="J55" s="16">
        <f>IF(J50&gt;=$E$18,1,0)*IF(J50&gt;$E$19,0,1)</f>
        <v>0</v>
      </c>
      <c r="K55" s="16">
        <f t="shared" ref="K55:AW55" si="23">IF(K50&gt;=$E$18,1,0)*IF(K50&gt;$E$19,0,1)</f>
        <v>0</v>
      </c>
      <c r="L55" s="16">
        <f t="shared" si="23"/>
        <v>0</v>
      </c>
      <c r="M55" s="16">
        <f t="shared" si="23"/>
        <v>0</v>
      </c>
      <c r="N55" s="16">
        <f t="shared" si="23"/>
        <v>0</v>
      </c>
      <c r="O55" s="16">
        <f t="shared" si="23"/>
        <v>1</v>
      </c>
      <c r="P55" s="16">
        <f t="shared" si="23"/>
        <v>1</v>
      </c>
      <c r="Q55" s="16">
        <f t="shared" si="23"/>
        <v>1</v>
      </c>
      <c r="R55" s="16">
        <f t="shared" si="23"/>
        <v>1</v>
      </c>
      <c r="S55" s="16">
        <f t="shared" si="23"/>
        <v>1</v>
      </c>
      <c r="T55" s="16">
        <f t="shared" si="23"/>
        <v>1</v>
      </c>
      <c r="U55" s="16">
        <f t="shared" si="23"/>
        <v>1</v>
      </c>
      <c r="V55" s="16">
        <f t="shared" si="23"/>
        <v>1</v>
      </c>
      <c r="W55" s="16">
        <f t="shared" si="23"/>
        <v>1</v>
      </c>
      <c r="X55" s="16">
        <f t="shared" si="23"/>
        <v>1</v>
      </c>
      <c r="Y55" s="16">
        <f t="shared" si="23"/>
        <v>1</v>
      </c>
      <c r="Z55" s="16">
        <f t="shared" si="23"/>
        <v>1</v>
      </c>
      <c r="AA55" s="16">
        <f t="shared" si="23"/>
        <v>1</v>
      </c>
      <c r="AB55" s="16">
        <f t="shared" si="23"/>
        <v>1</v>
      </c>
      <c r="AC55" s="16">
        <f t="shared" si="23"/>
        <v>1</v>
      </c>
      <c r="AD55" s="16">
        <f t="shared" si="23"/>
        <v>1</v>
      </c>
      <c r="AE55" s="16">
        <f t="shared" si="23"/>
        <v>1</v>
      </c>
      <c r="AF55" s="16">
        <f t="shared" si="23"/>
        <v>1</v>
      </c>
      <c r="AG55" s="16">
        <f t="shared" si="23"/>
        <v>1</v>
      </c>
      <c r="AH55" s="16">
        <f t="shared" si="23"/>
        <v>1</v>
      </c>
      <c r="AI55" s="16">
        <f t="shared" si="23"/>
        <v>1</v>
      </c>
      <c r="AJ55" s="16">
        <f t="shared" si="23"/>
        <v>1</v>
      </c>
      <c r="AK55" s="16">
        <f t="shared" si="23"/>
        <v>1</v>
      </c>
      <c r="AL55" s="16">
        <f t="shared" si="23"/>
        <v>1</v>
      </c>
      <c r="AM55" s="16">
        <f t="shared" si="23"/>
        <v>1</v>
      </c>
      <c r="AN55" s="16">
        <f t="shared" si="23"/>
        <v>1</v>
      </c>
      <c r="AO55" s="16">
        <f t="shared" si="23"/>
        <v>1</v>
      </c>
      <c r="AP55" s="16">
        <f t="shared" si="23"/>
        <v>1</v>
      </c>
      <c r="AQ55" s="16">
        <f t="shared" si="23"/>
        <v>1</v>
      </c>
      <c r="AR55" s="16">
        <f t="shared" si="23"/>
        <v>1</v>
      </c>
      <c r="AS55" s="16">
        <f t="shared" si="23"/>
        <v>1</v>
      </c>
      <c r="AT55" s="16">
        <f t="shared" si="23"/>
        <v>1</v>
      </c>
      <c r="AU55" s="16">
        <f t="shared" si="23"/>
        <v>1</v>
      </c>
      <c r="AV55" s="16">
        <f t="shared" si="23"/>
        <v>1</v>
      </c>
      <c r="AW55" s="16">
        <f t="shared" si="23"/>
        <v>1</v>
      </c>
    </row>
    <row r="56" spans="1:50" x14ac:dyDescent="0.25">
      <c r="A56" s="211" t="s">
        <v>296</v>
      </c>
      <c r="B56" s="209"/>
      <c r="C56" s="209"/>
      <c r="D56" s="210"/>
      <c r="E56" s="212">
        <f>F19</f>
        <v>0</v>
      </c>
      <c r="J56" s="3">
        <f>IF(J50=$E$19,$F$19,0)</f>
        <v>0</v>
      </c>
      <c r="K56" s="3">
        <f t="shared" ref="K56:AW56" si="24">IF(K50=$E$19,$F$19,0)</f>
        <v>0</v>
      </c>
      <c r="L56" s="3">
        <f t="shared" si="24"/>
        <v>0</v>
      </c>
      <c r="M56" s="3">
        <f t="shared" si="24"/>
        <v>0</v>
      </c>
      <c r="N56" s="3">
        <f t="shared" si="24"/>
        <v>0</v>
      </c>
      <c r="O56" s="3">
        <f t="shared" si="24"/>
        <v>0</v>
      </c>
      <c r="P56" s="3">
        <f t="shared" si="24"/>
        <v>0</v>
      </c>
      <c r="Q56" s="3">
        <f t="shared" si="24"/>
        <v>0</v>
      </c>
      <c r="R56" s="3">
        <f t="shared" si="24"/>
        <v>0</v>
      </c>
      <c r="S56" s="3">
        <f t="shared" si="24"/>
        <v>0</v>
      </c>
      <c r="T56" s="3">
        <f t="shared" si="24"/>
        <v>0</v>
      </c>
      <c r="U56" s="3">
        <f t="shared" si="24"/>
        <v>0</v>
      </c>
      <c r="V56" s="3">
        <f t="shared" si="24"/>
        <v>0</v>
      </c>
      <c r="W56" s="3">
        <f t="shared" si="24"/>
        <v>0</v>
      </c>
      <c r="X56" s="3">
        <f t="shared" si="24"/>
        <v>0</v>
      </c>
      <c r="Y56" s="3">
        <f t="shared" si="24"/>
        <v>0</v>
      </c>
      <c r="Z56" s="3">
        <f t="shared" si="24"/>
        <v>0</v>
      </c>
      <c r="AA56" s="3">
        <f t="shared" si="24"/>
        <v>0</v>
      </c>
      <c r="AB56" s="3">
        <f t="shared" si="24"/>
        <v>0</v>
      </c>
      <c r="AC56" s="3">
        <f t="shared" si="24"/>
        <v>0</v>
      </c>
      <c r="AD56" s="3">
        <f t="shared" si="24"/>
        <v>0</v>
      </c>
      <c r="AE56" s="3">
        <f t="shared" si="24"/>
        <v>0</v>
      </c>
      <c r="AF56" s="3">
        <f t="shared" si="24"/>
        <v>0</v>
      </c>
      <c r="AG56" s="3">
        <f t="shared" si="24"/>
        <v>0</v>
      </c>
      <c r="AH56" s="3">
        <f t="shared" si="24"/>
        <v>0</v>
      </c>
      <c r="AI56" s="3">
        <f t="shared" si="24"/>
        <v>0</v>
      </c>
      <c r="AJ56" s="3">
        <f t="shared" si="24"/>
        <v>0</v>
      </c>
      <c r="AK56" s="3">
        <f t="shared" si="24"/>
        <v>0</v>
      </c>
      <c r="AL56" s="3">
        <f t="shared" si="24"/>
        <v>0</v>
      </c>
      <c r="AM56" s="3">
        <f t="shared" si="24"/>
        <v>0</v>
      </c>
      <c r="AN56" s="3">
        <f t="shared" si="24"/>
        <v>0</v>
      </c>
      <c r="AO56" s="3">
        <f t="shared" si="24"/>
        <v>0</v>
      </c>
      <c r="AP56" s="3">
        <f t="shared" si="24"/>
        <v>0</v>
      </c>
      <c r="AQ56" s="3">
        <f t="shared" si="24"/>
        <v>0</v>
      </c>
      <c r="AR56" s="3">
        <f t="shared" si="24"/>
        <v>0</v>
      </c>
      <c r="AS56" s="3">
        <f t="shared" si="24"/>
        <v>0</v>
      </c>
      <c r="AT56" s="3">
        <f t="shared" si="24"/>
        <v>0</v>
      </c>
      <c r="AU56" s="3">
        <f t="shared" si="24"/>
        <v>0</v>
      </c>
      <c r="AV56" s="3">
        <f t="shared" si="24"/>
        <v>0</v>
      </c>
      <c r="AW56" s="3">
        <f t="shared" si="24"/>
        <v>0</v>
      </c>
    </row>
    <row r="57" spans="1:50" x14ac:dyDescent="0.25">
      <c r="A57" s="211" t="s">
        <v>293</v>
      </c>
      <c r="B57" s="209"/>
      <c r="C57" s="209"/>
      <c r="D57" s="210"/>
      <c r="E57" s="213">
        <f>F18</f>
        <v>0.03</v>
      </c>
      <c r="I57" s="3">
        <v>1</v>
      </c>
      <c r="J57" s="3">
        <f>I57*(1+$E$57)</f>
        <v>1.03</v>
      </c>
      <c r="K57" s="3">
        <f t="shared" ref="K57:AW57" si="25">J57*(1+$E$57)</f>
        <v>1.0609</v>
      </c>
      <c r="L57" s="3">
        <f t="shared" si="25"/>
        <v>1.092727</v>
      </c>
      <c r="M57" s="3">
        <f t="shared" si="25"/>
        <v>1.1255088100000001</v>
      </c>
      <c r="N57" s="3">
        <f t="shared" si="25"/>
        <v>1.1592740743000001</v>
      </c>
      <c r="O57" s="3">
        <f t="shared" si="25"/>
        <v>1.1940522965290001</v>
      </c>
      <c r="P57" s="3">
        <f t="shared" si="25"/>
        <v>1.2298738654248702</v>
      </c>
      <c r="Q57" s="3">
        <f t="shared" si="25"/>
        <v>1.2667700813876164</v>
      </c>
      <c r="R57" s="3">
        <f t="shared" si="25"/>
        <v>1.3047731838292449</v>
      </c>
      <c r="S57" s="3">
        <f t="shared" si="25"/>
        <v>1.3439163793441222</v>
      </c>
      <c r="T57" s="3">
        <f t="shared" si="25"/>
        <v>1.3842338707244459</v>
      </c>
      <c r="U57" s="3">
        <f t="shared" si="25"/>
        <v>1.4257608868461793</v>
      </c>
      <c r="V57" s="3">
        <f t="shared" si="25"/>
        <v>1.4685337134515648</v>
      </c>
      <c r="W57" s="3">
        <f t="shared" si="25"/>
        <v>1.5125897248551119</v>
      </c>
      <c r="X57" s="3">
        <f t="shared" si="25"/>
        <v>1.5579674166007653</v>
      </c>
      <c r="Y57" s="3">
        <f t="shared" si="25"/>
        <v>1.6047064390987884</v>
      </c>
      <c r="Z57" s="3">
        <f t="shared" si="25"/>
        <v>1.652847632271752</v>
      </c>
      <c r="AA57" s="3">
        <f t="shared" si="25"/>
        <v>1.7024330612399046</v>
      </c>
      <c r="AB57" s="3">
        <f t="shared" si="25"/>
        <v>1.7535060530771018</v>
      </c>
      <c r="AC57" s="3">
        <f t="shared" si="25"/>
        <v>1.806111234669415</v>
      </c>
      <c r="AD57" s="3">
        <f t="shared" si="25"/>
        <v>1.8602945717094976</v>
      </c>
      <c r="AE57" s="3">
        <f t="shared" si="25"/>
        <v>1.9161034088607827</v>
      </c>
      <c r="AF57" s="3">
        <f t="shared" si="25"/>
        <v>1.9735865111266062</v>
      </c>
      <c r="AG57" s="3">
        <f t="shared" si="25"/>
        <v>2.0327941064604045</v>
      </c>
      <c r="AH57" s="3">
        <f t="shared" si="25"/>
        <v>2.0937779296542165</v>
      </c>
      <c r="AI57" s="3">
        <f t="shared" si="25"/>
        <v>2.1565912675438432</v>
      </c>
      <c r="AJ57" s="3">
        <f t="shared" si="25"/>
        <v>2.2212890055701586</v>
      </c>
      <c r="AK57" s="3">
        <f t="shared" si="25"/>
        <v>2.2879276757372633</v>
      </c>
      <c r="AL57" s="3">
        <f t="shared" si="25"/>
        <v>2.3565655060093813</v>
      </c>
      <c r="AM57" s="3">
        <f t="shared" si="25"/>
        <v>2.4272624711896627</v>
      </c>
      <c r="AN57" s="3">
        <f t="shared" si="25"/>
        <v>2.5000803453253524</v>
      </c>
      <c r="AO57" s="3">
        <f t="shared" si="25"/>
        <v>2.5750827556851132</v>
      </c>
      <c r="AP57" s="3">
        <f t="shared" si="25"/>
        <v>2.6523352383556666</v>
      </c>
      <c r="AQ57" s="3">
        <f t="shared" si="25"/>
        <v>2.7319052955063365</v>
      </c>
      <c r="AR57" s="3">
        <f t="shared" si="25"/>
        <v>2.8138624543715265</v>
      </c>
      <c r="AS57" s="3">
        <f t="shared" si="25"/>
        <v>2.8982783280026725</v>
      </c>
      <c r="AT57" s="3">
        <f t="shared" si="25"/>
        <v>2.9852266778427525</v>
      </c>
      <c r="AU57" s="3">
        <f t="shared" si="25"/>
        <v>3.074783478178035</v>
      </c>
      <c r="AV57" s="3">
        <f t="shared" si="25"/>
        <v>3.1670269825233763</v>
      </c>
      <c r="AW57" s="3">
        <f t="shared" si="25"/>
        <v>3.2620377919990777</v>
      </c>
    </row>
    <row r="58" spans="1:50" x14ac:dyDescent="0.25">
      <c r="A58" s="211" t="s">
        <v>294</v>
      </c>
      <c r="B58" s="209"/>
      <c r="C58" s="209"/>
      <c r="D58" s="210"/>
      <c r="E58" s="210">
        <f>SUM(J58:AW58)+1E-30</f>
        <v>72.194887641001628</v>
      </c>
      <c r="J58" s="3">
        <f>J55*J57*(1-$E$56)</f>
        <v>0</v>
      </c>
      <c r="K58" s="3">
        <f t="shared" ref="K58:AW58" si="26">K55*K57*(1-$E$56)</f>
        <v>0</v>
      </c>
      <c r="L58" s="3">
        <f t="shared" si="26"/>
        <v>0</v>
      </c>
      <c r="M58" s="3">
        <f t="shared" si="26"/>
        <v>0</v>
      </c>
      <c r="N58" s="3">
        <f t="shared" si="26"/>
        <v>0</v>
      </c>
      <c r="O58" s="3">
        <f t="shared" si="26"/>
        <v>1.1940522965290001</v>
      </c>
      <c r="P58" s="3">
        <f t="shared" si="26"/>
        <v>1.2298738654248702</v>
      </c>
      <c r="Q58" s="3">
        <f t="shared" si="26"/>
        <v>1.2667700813876164</v>
      </c>
      <c r="R58" s="3">
        <f t="shared" si="26"/>
        <v>1.3047731838292449</v>
      </c>
      <c r="S58" s="3">
        <f t="shared" si="26"/>
        <v>1.3439163793441222</v>
      </c>
      <c r="T58" s="3">
        <f t="shared" si="26"/>
        <v>1.3842338707244459</v>
      </c>
      <c r="U58" s="3">
        <f t="shared" si="26"/>
        <v>1.4257608868461793</v>
      </c>
      <c r="V58" s="3">
        <f t="shared" si="26"/>
        <v>1.4685337134515648</v>
      </c>
      <c r="W58" s="3">
        <f t="shared" si="26"/>
        <v>1.5125897248551119</v>
      </c>
      <c r="X58" s="3">
        <f t="shared" si="26"/>
        <v>1.5579674166007653</v>
      </c>
      <c r="Y58" s="3">
        <f t="shared" si="26"/>
        <v>1.6047064390987884</v>
      </c>
      <c r="Z58" s="3">
        <f t="shared" si="26"/>
        <v>1.652847632271752</v>
      </c>
      <c r="AA58" s="3">
        <f t="shared" si="26"/>
        <v>1.7024330612399046</v>
      </c>
      <c r="AB58" s="3">
        <f t="shared" si="26"/>
        <v>1.7535060530771018</v>
      </c>
      <c r="AC58" s="3">
        <f t="shared" si="26"/>
        <v>1.806111234669415</v>
      </c>
      <c r="AD58" s="3">
        <f t="shared" si="26"/>
        <v>1.8602945717094976</v>
      </c>
      <c r="AE58" s="3">
        <f t="shared" si="26"/>
        <v>1.9161034088607827</v>
      </c>
      <c r="AF58" s="3">
        <f t="shared" si="26"/>
        <v>1.9735865111266062</v>
      </c>
      <c r="AG58" s="3">
        <f t="shared" si="26"/>
        <v>2.0327941064604045</v>
      </c>
      <c r="AH58" s="3">
        <f t="shared" si="26"/>
        <v>2.0937779296542165</v>
      </c>
      <c r="AI58" s="3">
        <f t="shared" si="26"/>
        <v>2.1565912675438432</v>
      </c>
      <c r="AJ58" s="3">
        <f t="shared" si="26"/>
        <v>2.2212890055701586</v>
      </c>
      <c r="AK58" s="3">
        <f t="shared" si="26"/>
        <v>2.2879276757372633</v>
      </c>
      <c r="AL58" s="3">
        <f t="shared" si="26"/>
        <v>2.3565655060093813</v>
      </c>
      <c r="AM58" s="3">
        <f t="shared" si="26"/>
        <v>2.4272624711896627</v>
      </c>
      <c r="AN58" s="3">
        <f t="shared" si="26"/>
        <v>2.5000803453253524</v>
      </c>
      <c r="AO58" s="3">
        <f t="shared" si="26"/>
        <v>2.5750827556851132</v>
      </c>
      <c r="AP58" s="3">
        <f t="shared" si="26"/>
        <v>2.6523352383556666</v>
      </c>
      <c r="AQ58" s="3">
        <f t="shared" si="26"/>
        <v>2.7319052955063365</v>
      </c>
      <c r="AR58" s="3">
        <f t="shared" si="26"/>
        <v>2.8138624543715265</v>
      </c>
      <c r="AS58" s="3">
        <f t="shared" si="26"/>
        <v>2.8982783280026725</v>
      </c>
      <c r="AT58" s="3">
        <f t="shared" si="26"/>
        <v>2.9852266778427525</v>
      </c>
      <c r="AU58" s="3">
        <f t="shared" si="26"/>
        <v>3.074783478178035</v>
      </c>
      <c r="AV58" s="3">
        <f t="shared" si="26"/>
        <v>3.1670269825233763</v>
      </c>
      <c r="AW58" s="3">
        <f t="shared" si="26"/>
        <v>3.2620377919990777</v>
      </c>
    </row>
    <row r="59" spans="1:50" x14ac:dyDescent="0.25">
      <c r="A59" s="211" t="s">
        <v>295</v>
      </c>
      <c r="B59" s="209"/>
      <c r="C59" s="209"/>
      <c r="D59" s="210"/>
      <c r="E59" s="213">
        <f>SUM(J59:AW59)</f>
        <v>0.99999999999999956</v>
      </c>
      <c r="J59" s="180">
        <f>J58/$E$58*(1-$E$56)+J56</f>
        <v>0</v>
      </c>
      <c r="K59" s="180">
        <f t="shared" ref="K59:AW59" si="27">K58/$E$58*(1-$E$56)+K56</f>
        <v>0</v>
      </c>
      <c r="L59" s="180">
        <f t="shared" si="27"/>
        <v>0</v>
      </c>
      <c r="M59" s="180">
        <f t="shared" si="27"/>
        <v>0</v>
      </c>
      <c r="N59" s="180">
        <f t="shared" si="27"/>
        <v>0</v>
      </c>
      <c r="O59" s="180">
        <f t="shared" si="27"/>
        <v>1.6539291569599483E-2</v>
      </c>
      <c r="P59" s="180">
        <f t="shared" si="27"/>
        <v>1.7035470316687468E-2</v>
      </c>
      <c r="Q59" s="180">
        <f t="shared" si="27"/>
        <v>1.7546534426188094E-2</v>
      </c>
      <c r="R59" s="180">
        <f t="shared" si="27"/>
        <v>1.8072930458973735E-2</v>
      </c>
      <c r="S59" s="180">
        <f t="shared" si="27"/>
        <v>1.8615118372742948E-2</v>
      </c>
      <c r="T59" s="180">
        <f t="shared" si="27"/>
        <v>1.9173571923925239E-2</v>
      </c>
      <c r="U59" s="180">
        <f t="shared" si="27"/>
        <v>1.9748779081642995E-2</v>
      </c>
      <c r="V59" s="180">
        <f t="shared" si="27"/>
        <v>2.0341242454092287E-2</v>
      </c>
      <c r="W59" s="180">
        <f t="shared" si="27"/>
        <v>2.0951479727715057E-2</v>
      </c>
      <c r="X59" s="180">
        <f t="shared" si="27"/>
        <v>2.1580024119546508E-2</v>
      </c>
      <c r="Y59" s="180">
        <f t="shared" si="27"/>
        <v>2.2227424843132906E-2</v>
      </c>
      <c r="Z59" s="180">
        <f t="shared" si="27"/>
        <v>2.2894247588426894E-2</v>
      </c>
      <c r="AA59" s="180">
        <f t="shared" si="27"/>
        <v>2.35810750160797E-2</v>
      </c>
      <c r="AB59" s="180">
        <f t="shared" si="27"/>
        <v>2.4288507266562093E-2</v>
      </c>
      <c r="AC59" s="180">
        <f t="shared" si="27"/>
        <v>2.5017162484558958E-2</v>
      </c>
      <c r="AD59" s="180">
        <f t="shared" si="27"/>
        <v>2.5767677359095728E-2</v>
      </c>
      <c r="AE59" s="180">
        <f t="shared" si="27"/>
        <v>2.6540707679868603E-2</v>
      </c>
      <c r="AF59" s="180">
        <f t="shared" si="27"/>
        <v>2.7336928910264659E-2</v>
      </c>
      <c r="AG59" s="180">
        <f t="shared" si="27"/>
        <v>2.81570367775726E-2</v>
      </c>
      <c r="AH59" s="180">
        <f t="shared" si="27"/>
        <v>2.9001747880899778E-2</v>
      </c>
      <c r="AI59" s="180">
        <f t="shared" si="27"/>
        <v>2.9871800317326773E-2</v>
      </c>
      <c r="AJ59" s="180">
        <f t="shared" si="27"/>
        <v>3.0767954326846578E-2</v>
      </c>
      <c r="AK59" s="180">
        <f t="shared" si="27"/>
        <v>3.1690992956651974E-2</v>
      </c>
      <c r="AL59" s="180">
        <f t="shared" si="27"/>
        <v>3.2641722745351535E-2</v>
      </c>
      <c r="AM59" s="180">
        <f t="shared" si="27"/>
        <v>3.3620974427712079E-2</v>
      </c>
      <c r="AN59" s="180">
        <f t="shared" si="27"/>
        <v>3.4629603660543441E-2</v>
      </c>
      <c r="AO59" s="180">
        <f t="shared" si="27"/>
        <v>3.5668491770359745E-2</v>
      </c>
      <c r="AP59" s="180">
        <f t="shared" si="27"/>
        <v>3.6738546523470542E-2</v>
      </c>
      <c r="AQ59" s="180">
        <f t="shared" si="27"/>
        <v>3.7840702919174657E-2</v>
      </c>
      <c r="AR59" s="180">
        <f t="shared" si="27"/>
        <v>3.8975924006749894E-2</v>
      </c>
      <c r="AS59" s="180">
        <f t="shared" si="27"/>
        <v>4.0145201726952393E-2</v>
      </c>
      <c r="AT59" s="180">
        <f t="shared" si="27"/>
        <v>4.1349557778760961E-2</v>
      </c>
      <c r="AU59" s="180">
        <f t="shared" si="27"/>
        <v>4.2590044512123788E-2</v>
      </c>
      <c r="AV59" s="180">
        <f t="shared" si="27"/>
        <v>4.386774584748751E-2</v>
      </c>
      <c r="AW59" s="180">
        <f t="shared" si="27"/>
        <v>4.5183778222912134E-2</v>
      </c>
    </row>
    <row r="60" spans="1:50" x14ac:dyDescent="0.25">
      <c r="A60" s="211" t="s">
        <v>329</v>
      </c>
      <c r="B60" s="209"/>
      <c r="C60" s="209"/>
      <c r="D60" s="210"/>
      <c r="E60" s="214">
        <f>ROUND(SUM(J60:AW60),0)</f>
        <v>26</v>
      </c>
      <c r="J60" s="3">
        <f>J50*J59</f>
        <v>0</v>
      </c>
      <c r="K60" s="3">
        <f t="shared" ref="K60:AW60" si="28">K50*K59</f>
        <v>0</v>
      </c>
      <c r="L60" s="3">
        <f t="shared" si="28"/>
        <v>0</v>
      </c>
      <c r="M60" s="3">
        <f t="shared" si="28"/>
        <v>0</v>
      </c>
      <c r="N60" s="3">
        <f t="shared" si="28"/>
        <v>0</v>
      </c>
      <c r="O60" s="3">
        <f t="shared" si="28"/>
        <v>9.92357494175969E-2</v>
      </c>
      <c r="P60" s="3">
        <f t="shared" si="28"/>
        <v>0.11924829221681228</v>
      </c>
      <c r="Q60" s="3">
        <f t="shared" si="28"/>
        <v>0.14037227540950475</v>
      </c>
      <c r="R60" s="3">
        <f t="shared" si="28"/>
        <v>0.16265637413076361</v>
      </c>
      <c r="S60" s="3">
        <f t="shared" si="28"/>
        <v>0.18615118372742948</v>
      </c>
      <c r="T60" s="3">
        <f t="shared" si="28"/>
        <v>0.21090929116317764</v>
      </c>
      <c r="U60" s="3">
        <f t="shared" si="28"/>
        <v>0.23698534897971596</v>
      </c>
      <c r="V60" s="3">
        <f t="shared" si="28"/>
        <v>0.26443615190319975</v>
      </c>
      <c r="W60" s="3">
        <f t="shared" si="28"/>
        <v>0.29332071618801081</v>
      </c>
      <c r="X60" s="3">
        <f t="shared" si="28"/>
        <v>0.32370036179319761</v>
      </c>
      <c r="Y60" s="3">
        <f t="shared" si="28"/>
        <v>0.3556387974901265</v>
      </c>
      <c r="Z60" s="3">
        <f t="shared" si="28"/>
        <v>0.38920220900325719</v>
      </c>
      <c r="AA60" s="3">
        <f t="shared" si="28"/>
        <v>0.4244593502894346</v>
      </c>
      <c r="AB60" s="3">
        <f t="shared" si="28"/>
        <v>0.46148163806467979</v>
      </c>
      <c r="AC60" s="3">
        <f t="shared" si="28"/>
        <v>0.50034324969117916</v>
      </c>
      <c r="AD60" s="3">
        <f t="shared" si="28"/>
        <v>0.5411212245410103</v>
      </c>
      <c r="AE60" s="3">
        <f t="shared" si="28"/>
        <v>0.58389556895710926</v>
      </c>
      <c r="AF60" s="3">
        <f t="shared" si="28"/>
        <v>0.62874936493608713</v>
      </c>
      <c r="AG60" s="3">
        <f t="shared" si="28"/>
        <v>0.6757688826617424</v>
      </c>
      <c r="AH60" s="3">
        <f t="shared" si="28"/>
        <v>0.72504369702249449</v>
      </c>
      <c r="AI60" s="3">
        <f t="shared" si="28"/>
        <v>0.77666680825049605</v>
      </c>
      <c r="AJ60" s="3">
        <f t="shared" si="28"/>
        <v>0.83073476682485758</v>
      </c>
      <c r="AK60" s="3">
        <f t="shared" si="28"/>
        <v>0.88734780278625525</v>
      </c>
      <c r="AL60" s="3">
        <f t="shared" si="28"/>
        <v>0.94660995961519456</v>
      </c>
      <c r="AM60" s="3">
        <f t="shared" si="28"/>
        <v>1.0086292328313624</v>
      </c>
      <c r="AN60" s="3">
        <f t="shared" si="28"/>
        <v>1.0735177134768468</v>
      </c>
      <c r="AO60" s="3">
        <f t="shared" si="28"/>
        <v>1.1413917366515118</v>
      </c>
      <c r="AP60" s="3">
        <f t="shared" si="28"/>
        <v>1.212372035274528</v>
      </c>
      <c r="AQ60" s="3">
        <f t="shared" si="28"/>
        <v>1.2865838992519383</v>
      </c>
      <c r="AR60" s="3">
        <f t="shared" si="28"/>
        <v>1.3641573402362464</v>
      </c>
      <c r="AS60" s="3">
        <f t="shared" si="28"/>
        <v>1.4452272621702862</v>
      </c>
      <c r="AT60" s="3">
        <f t="shared" si="28"/>
        <v>1.5299336378141555</v>
      </c>
      <c r="AU60" s="3">
        <f t="shared" si="28"/>
        <v>1.6184216914607039</v>
      </c>
      <c r="AV60" s="3">
        <f t="shared" si="28"/>
        <v>1.710842088052013</v>
      </c>
      <c r="AW60" s="3">
        <f t="shared" si="28"/>
        <v>1.8073511289164854</v>
      </c>
    </row>
    <row r="61" spans="1:50" x14ac:dyDescent="0.25">
      <c r="A61" s="211"/>
      <c r="B61" s="209"/>
      <c r="C61" s="209"/>
      <c r="D61" s="210"/>
      <c r="E61" s="210"/>
    </row>
    <row r="62" spans="1:50" x14ac:dyDescent="0.25">
      <c r="A62" s="211"/>
      <c r="B62" s="209"/>
      <c r="C62" s="209"/>
      <c r="D62" s="210"/>
      <c r="E62" s="210"/>
    </row>
    <row r="63" spans="1:50" x14ac:dyDescent="0.25">
      <c r="A63" s="215" t="s">
        <v>345</v>
      </c>
      <c r="B63" s="216"/>
      <c r="C63" s="216"/>
      <c r="D63" s="217" t="s">
        <v>289</v>
      </c>
      <c r="E63" s="217">
        <f>D20</f>
        <v>20</v>
      </c>
    </row>
    <row r="64" spans="1:50" x14ac:dyDescent="0.25">
      <c r="A64" s="218" t="s">
        <v>290</v>
      </c>
      <c r="B64" s="216"/>
      <c r="C64" s="216"/>
      <c r="D64" s="217"/>
      <c r="E64" s="217"/>
      <c r="I64" s="3">
        <f>Project!I17+Project!I21</f>
        <v>0</v>
      </c>
      <c r="J64" s="3">
        <f>Project!J17+Project!J21</f>
        <v>2</v>
      </c>
      <c r="K64" s="3">
        <f>Project!K17+Project!K21</f>
        <v>2</v>
      </c>
      <c r="L64" s="3">
        <f>Project!L17+Project!L21</f>
        <v>2</v>
      </c>
      <c r="M64" s="3">
        <f>Project!M17+Project!M21</f>
        <v>2</v>
      </c>
      <c r="N64" s="3">
        <f>Project!N17+Project!N21</f>
        <v>2</v>
      </c>
      <c r="O64" s="3">
        <f>Project!O17+Project!O21</f>
        <v>2</v>
      </c>
      <c r="P64" s="3">
        <f>Project!P17+Project!P21</f>
        <v>2</v>
      </c>
      <c r="Q64" s="3">
        <f>Project!Q17+Project!Q21</f>
        <v>2</v>
      </c>
      <c r="R64" s="3">
        <f>Project!R17+Project!R21</f>
        <v>2</v>
      </c>
      <c r="S64" s="3">
        <f>Project!S17+Project!S21</f>
        <v>2</v>
      </c>
      <c r="T64" s="3">
        <f>Project!T17+Project!T21</f>
        <v>0</v>
      </c>
      <c r="U64" s="3">
        <f>Project!U17+Project!U21</f>
        <v>0</v>
      </c>
      <c r="V64" s="3">
        <f>Project!V17+Project!V21</f>
        <v>0</v>
      </c>
      <c r="W64" s="3">
        <f>Project!W17+Project!W21</f>
        <v>0</v>
      </c>
      <c r="X64" s="3">
        <f>Project!X17+Project!X21</f>
        <v>0</v>
      </c>
      <c r="Y64" s="3">
        <f>Project!Y17+Project!Y21</f>
        <v>0</v>
      </c>
      <c r="Z64" s="3">
        <f>Project!Z17+Project!Z21</f>
        <v>0</v>
      </c>
      <c r="AA64" s="3">
        <f>Project!AA17+Project!AA21</f>
        <v>0</v>
      </c>
      <c r="AB64" s="3">
        <f>Project!AB17+Project!AB21</f>
        <v>0</v>
      </c>
      <c r="AC64" s="3">
        <f>Project!AC17+Project!AC21</f>
        <v>0</v>
      </c>
    </row>
    <row r="65" spans="1:49" x14ac:dyDescent="0.25">
      <c r="A65" s="218" t="s">
        <v>291</v>
      </c>
      <c r="B65" s="216"/>
      <c r="C65" s="216"/>
      <c r="D65" s="217"/>
      <c r="E65" s="217">
        <f>SUM(I65:AC65)</f>
        <v>10</v>
      </c>
      <c r="I65" s="178"/>
      <c r="J65" s="178">
        <f>IF(J$50&lt;=$D$25,1,0)</f>
        <v>1</v>
      </c>
      <c r="K65" s="178">
        <f t="shared" ref="K65:AC65" si="29">IF(K$50&lt;=$D$25,1,0)</f>
        <v>1</v>
      </c>
      <c r="L65" s="178">
        <f t="shared" si="29"/>
        <v>1</v>
      </c>
      <c r="M65" s="178">
        <f t="shared" si="29"/>
        <v>1</v>
      </c>
      <c r="N65" s="178">
        <f t="shared" si="29"/>
        <v>1</v>
      </c>
      <c r="O65" s="178">
        <f t="shared" si="29"/>
        <v>1</v>
      </c>
      <c r="P65" s="178">
        <f t="shared" si="29"/>
        <v>1</v>
      </c>
      <c r="Q65" s="178">
        <f t="shared" si="29"/>
        <v>1</v>
      </c>
      <c r="R65" s="178">
        <f t="shared" si="29"/>
        <v>1</v>
      </c>
      <c r="S65" s="178">
        <f t="shared" si="29"/>
        <v>1</v>
      </c>
      <c r="T65" s="178">
        <f t="shared" si="29"/>
        <v>0</v>
      </c>
      <c r="U65" s="178">
        <f t="shared" si="29"/>
        <v>0</v>
      </c>
      <c r="V65" s="178">
        <f t="shared" si="29"/>
        <v>0</v>
      </c>
      <c r="W65" s="178">
        <f t="shared" si="29"/>
        <v>0</v>
      </c>
      <c r="X65" s="178">
        <f t="shared" si="29"/>
        <v>0</v>
      </c>
      <c r="Y65" s="178">
        <f t="shared" si="29"/>
        <v>0</v>
      </c>
      <c r="Z65" s="178">
        <f t="shared" si="29"/>
        <v>0</v>
      </c>
      <c r="AA65" s="178">
        <f t="shared" si="29"/>
        <v>0</v>
      </c>
      <c r="AB65" s="178">
        <f t="shared" si="29"/>
        <v>0</v>
      </c>
      <c r="AC65" s="178">
        <f t="shared" si="29"/>
        <v>0</v>
      </c>
    </row>
    <row r="66" spans="1:49" x14ac:dyDescent="0.25">
      <c r="A66" s="218" t="s">
        <v>292</v>
      </c>
      <c r="B66" s="216"/>
      <c r="C66" s="216"/>
      <c r="D66" s="217"/>
      <c r="E66" s="217">
        <f>SUM(J66:AW66)</f>
        <v>35</v>
      </c>
      <c r="J66" s="16">
        <f>IF(J$50&gt;=$E$24,1,0)*IF(J$50&gt;$E$25,0,1)</f>
        <v>0</v>
      </c>
      <c r="K66" s="16">
        <f t="shared" ref="K66:AW66" si="30">IF(K$50&gt;=$E$24,1,0)*IF(K$50&gt;$E$25,0,1)</f>
        <v>0</v>
      </c>
      <c r="L66" s="16">
        <f t="shared" si="30"/>
        <v>0</v>
      </c>
      <c r="M66" s="16">
        <f t="shared" si="30"/>
        <v>0</v>
      </c>
      <c r="N66" s="16">
        <f t="shared" si="30"/>
        <v>0</v>
      </c>
      <c r="O66" s="16">
        <f t="shared" si="30"/>
        <v>1</v>
      </c>
      <c r="P66" s="16">
        <f t="shared" si="30"/>
        <v>1</v>
      </c>
      <c r="Q66" s="16">
        <f t="shared" si="30"/>
        <v>1</v>
      </c>
      <c r="R66" s="16">
        <f t="shared" si="30"/>
        <v>1</v>
      </c>
      <c r="S66" s="16">
        <f t="shared" si="30"/>
        <v>1</v>
      </c>
      <c r="T66" s="16">
        <f t="shared" si="30"/>
        <v>1</v>
      </c>
      <c r="U66" s="16">
        <f t="shared" si="30"/>
        <v>1</v>
      </c>
      <c r="V66" s="16">
        <f t="shared" si="30"/>
        <v>1</v>
      </c>
      <c r="W66" s="16">
        <f t="shared" si="30"/>
        <v>1</v>
      </c>
      <c r="X66" s="16">
        <f t="shared" si="30"/>
        <v>1</v>
      </c>
      <c r="Y66" s="16">
        <f t="shared" si="30"/>
        <v>1</v>
      </c>
      <c r="Z66" s="16">
        <f t="shared" si="30"/>
        <v>1</v>
      </c>
      <c r="AA66" s="16">
        <f t="shared" si="30"/>
        <v>1</v>
      </c>
      <c r="AB66" s="16">
        <f t="shared" si="30"/>
        <v>1</v>
      </c>
      <c r="AC66" s="16">
        <f t="shared" si="30"/>
        <v>1</v>
      </c>
      <c r="AD66" s="16">
        <f t="shared" si="30"/>
        <v>1</v>
      </c>
      <c r="AE66" s="16">
        <f t="shared" si="30"/>
        <v>1</v>
      </c>
      <c r="AF66" s="16">
        <f t="shared" si="30"/>
        <v>1</v>
      </c>
      <c r="AG66" s="16">
        <f t="shared" si="30"/>
        <v>1</v>
      </c>
      <c r="AH66" s="16">
        <f t="shared" si="30"/>
        <v>1</v>
      </c>
      <c r="AI66" s="16">
        <f t="shared" si="30"/>
        <v>1</v>
      </c>
      <c r="AJ66" s="16">
        <f t="shared" si="30"/>
        <v>1</v>
      </c>
      <c r="AK66" s="16">
        <f t="shared" si="30"/>
        <v>1</v>
      </c>
      <c r="AL66" s="16">
        <f t="shared" si="30"/>
        <v>1</v>
      </c>
      <c r="AM66" s="16">
        <f t="shared" si="30"/>
        <v>1</v>
      </c>
      <c r="AN66" s="16">
        <f t="shared" si="30"/>
        <v>1</v>
      </c>
      <c r="AO66" s="16">
        <f t="shared" si="30"/>
        <v>1</v>
      </c>
      <c r="AP66" s="16">
        <f t="shared" si="30"/>
        <v>1</v>
      </c>
      <c r="AQ66" s="16">
        <f t="shared" si="30"/>
        <v>1</v>
      </c>
      <c r="AR66" s="16">
        <f t="shared" si="30"/>
        <v>1</v>
      </c>
      <c r="AS66" s="16">
        <f t="shared" si="30"/>
        <v>1</v>
      </c>
      <c r="AT66" s="16">
        <f t="shared" si="30"/>
        <v>1</v>
      </c>
      <c r="AU66" s="16">
        <f t="shared" si="30"/>
        <v>1</v>
      </c>
      <c r="AV66" s="16">
        <f t="shared" si="30"/>
        <v>1</v>
      </c>
      <c r="AW66" s="16">
        <f t="shared" si="30"/>
        <v>1</v>
      </c>
    </row>
    <row r="67" spans="1:49" x14ac:dyDescent="0.25">
      <c r="A67" s="218" t="s">
        <v>296</v>
      </c>
      <c r="B67" s="216"/>
      <c r="C67" s="216"/>
      <c r="D67" s="217"/>
      <c r="E67" s="219">
        <f>F25</f>
        <v>0</v>
      </c>
      <c r="J67" s="3">
        <f>IF(J$50=$E$25,$E$67,0)</f>
        <v>0</v>
      </c>
      <c r="K67" s="3">
        <f t="shared" ref="K67:AW67" si="31">IF(K$50=$E$25,$E$67,0)</f>
        <v>0</v>
      </c>
      <c r="L67" s="3">
        <f t="shared" si="31"/>
        <v>0</v>
      </c>
      <c r="M67" s="3">
        <f t="shared" si="31"/>
        <v>0</v>
      </c>
      <c r="N67" s="3">
        <f t="shared" si="31"/>
        <v>0</v>
      </c>
      <c r="O67" s="3">
        <f t="shared" si="31"/>
        <v>0</v>
      </c>
      <c r="P67" s="3">
        <f t="shared" si="31"/>
        <v>0</v>
      </c>
      <c r="Q67" s="3">
        <f t="shared" si="31"/>
        <v>0</v>
      </c>
      <c r="R67" s="3">
        <f t="shared" si="31"/>
        <v>0</v>
      </c>
      <c r="S67" s="3">
        <f t="shared" si="31"/>
        <v>0</v>
      </c>
      <c r="T67" s="3">
        <f t="shared" si="31"/>
        <v>0</v>
      </c>
      <c r="U67" s="3">
        <f t="shared" si="31"/>
        <v>0</v>
      </c>
      <c r="V67" s="3">
        <f t="shared" si="31"/>
        <v>0</v>
      </c>
      <c r="W67" s="3">
        <f t="shared" si="31"/>
        <v>0</v>
      </c>
      <c r="X67" s="3">
        <f t="shared" si="31"/>
        <v>0</v>
      </c>
      <c r="Y67" s="3">
        <f t="shared" si="31"/>
        <v>0</v>
      </c>
      <c r="Z67" s="3">
        <f t="shared" si="31"/>
        <v>0</v>
      </c>
      <c r="AA67" s="3">
        <f t="shared" si="31"/>
        <v>0</v>
      </c>
      <c r="AB67" s="3">
        <f t="shared" si="31"/>
        <v>0</v>
      </c>
      <c r="AC67" s="3">
        <f t="shared" si="31"/>
        <v>0</v>
      </c>
      <c r="AD67" s="3">
        <f t="shared" si="31"/>
        <v>0</v>
      </c>
      <c r="AE67" s="3">
        <f t="shared" si="31"/>
        <v>0</v>
      </c>
      <c r="AF67" s="3">
        <f t="shared" si="31"/>
        <v>0</v>
      </c>
      <c r="AG67" s="3">
        <f t="shared" si="31"/>
        <v>0</v>
      </c>
      <c r="AH67" s="3">
        <f t="shared" si="31"/>
        <v>0</v>
      </c>
      <c r="AI67" s="3">
        <f t="shared" si="31"/>
        <v>0</v>
      </c>
      <c r="AJ67" s="3">
        <f t="shared" si="31"/>
        <v>0</v>
      </c>
      <c r="AK67" s="3">
        <f t="shared" si="31"/>
        <v>0</v>
      </c>
      <c r="AL67" s="3">
        <f t="shared" si="31"/>
        <v>0</v>
      </c>
      <c r="AM67" s="3">
        <f t="shared" si="31"/>
        <v>0</v>
      </c>
      <c r="AN67" s="3">
        <f t="shared" si="31"/>
        <v>0</v>
      </c>
      <c r="AO67" s="3">
        <f t="shared" si="31"/>
        <v>0</v>
      </c>
      <c r="AP67" s="3">
        <f t="shared" si="31"/>
        <v>0</v>
      </c>
      <c r="AQ67" s="3">
        <f t="shared" si="31"/>
        <v>0</v>
      </c>
      <c r="AR67" s="3">
        <f t="shared" si="31"/>
        <v>0</v>
      </c>
      <c r="AS67" s="3">
        <f t="shared" si="31"/>
        <v>0</v>
      </c>
      <c r="AT67" s="3">
        <f t="shared" si="31"/>
        <v>0</v>
      </c>
      <c r="AU67" s="3">
        <f t="shared" si="31"/>
        <v>0</v>
      </c>
      <c r="AV67" s="3">
        <f t="shared" si="31"/>
        <v>0</v>
      </c>
      <c r="AW67" s="3">
        <f t="shared" si="31"/>
        <v>0</v>
      </c>
    </row>
    <row r="68" spans="1:49" x14ac:dyDescent="0.25">
      <c r="A68" s="218" t="s">
        <v>293</v>
      </c>
      <c r="B68" s="216"/>
      <c r="C68" s="216"/>
      <c r="D68" s="217"/>
      <c r="E68" s="220">
        <f>F24</f>
        <v>0.03</v>
      </c>
      <c r="I68" s="3">
        <v>1</v>
      </c>
      <c r="J68" s="3">
        <f>I68*(1+$E$57)</f>
        <v>1.03</v>
      </c>
      <c r="K68" s="3">
        <f t="shared" ref="K68" si="32">J68*(1+$E$57)</f>
        <v>1.0609</v>
      </c>
      <c r="L68" s="3">
        <f t="shared" ref="L68" si="33">K68*(1+$E$57)</f>
        <v>1.092727</v>
      </c>
      <c r="M68" s="3">
        <f t="shared" ref="M68" si="34">L68*(1+$E$57)</f>
        <v>1.1255088100000001</v>
      </c>
      <c r="N68" s="3">
        <f t="shared" ref="N68" si="35">M68*(1+$E$57)</f>
        <v>1.1592740743000001</v>
      </c>
      <c r="O68" s="3">
        <f t="shared" ref="O68" si="36">N68*(1+$E$57)</f>
        <v>1.1940522965290001</v>
      </c>
      <c r="P68" s="3">
        <f t="shared" ref="P68" si="37">O68*(1+$E$57)</f>
        <v>1.2298738654248702</v>
      </c>
      <c r="Q68" s="3">
        <f t="shared" ref="Q68" si="38">P68*(1+$E$57)</f>
        <v>1.2667700813876164</v>
      </c>
      <c r="R68" s="3">
        <f t="shared" ref="R68" si="39">Q68*(1+$E$57)</f>
        <v>1.3047731838292449</v>
      </c>
      <c r="S68" s="3">
        <f t="shared" ref="S68" si="40">R68*(1+$E$57)</f>
        <v>1.3439163793441222</v>
      </c>
      <c r="T68" s="3">
        <f t="shared" ref="T68" si="41">S68*(1+$E$57)</f>
        <v>1.3842338707244459</v>
      </c>
      <c r="U68" s="3">
        <f t="shared" ref="U68" si="42">T68*(1+$E$57)</f>
        <v>1.4257608868461793</v>
      </c>
      <c r="V68" s="3">
        <f t="shared" ref="V68" si="43">U68*(1+$E$57)</f>
        <v>1.4685337134515648</v>
      </c>
      <c r="W68" s="3">
        <f t="shared" ref="W68" si="44">V68*(1+$E$57)</f>
        <v>1.5125897248551119</v>
      </c>
      <c r="X68" s="3">
        <f t="shared" ref="X68" si="45">W68*(1+$E$57)</f>
        <v>1.5579674166007653</v>
      </c>
      <c r="Y68" s="3">
        <f t="shared" ref="Y68" si="46">X68*(1+$E$57)</f>
        <v>1.6047064390987884</v>
      </c>
      <c r="Z68" s="3">
        <f t="shared" ref="Z68" si="47">Y68*(1+$E$57)</f>
        <v>1.652847632271752</v>
      </c>
      <c r="AA68" s="3">
        <f t="shared" ref="AA68" si="48">Z68*(1+$E$57)</f>
        <v>1.7024330612399046</v>
      </c>
      <c r="AB68" s="3">
        <f t="shared" ref="AB68" si="49">AA68*(1+$E$57)</f>
        <v>1.7535060530771018</v>
      </c>
      <c r="AC68" s="3">
        <f t="shared" ref="AC68" si="50">AB68*(1+$E$57)</f>
        <v>1.806111234669415</v>
      </c>
      <c r="AD68" s="3">
        <f t="shared" ref="AD68" si="51">AC68*(1+$E$57)</f>
        <v>1.8602945717094976</v>
      </c>
      <c r="AE68" s="3">
        <f t="shared" ref="AE68" si="52">AD68*(1+$E$57)</f>
        <v>1.9161034088607827</v>
      </c>
      <c r="AF68" s="3">
        <f t="shared" ref="AF68" si="53">AE68*(1+$E$57)</f>
        <v>1.9735865111266062</v>
      </c>
      <c r="AG68" s="3">
        <f t="shared" ref="AG68" si="54">AF68*(1+$E$57)</f>
        <v>2.0327941064604045</v>
      </c>
      <c r="AH68" s="3">
        <f t="shared" ref="AH68" si="55">AG68*(1+$E$57)</f>
        <v>2.0937779296542165</v>
      </c>
      <c r="AI68" s="3">
        <f t="shared" ref="AI68" si="56">AH68*(1+$E$57)</f>
        <v>2.1565912675438432</v>
      </c>
      <c r="AJ68" s="3">
        <f t="shared" ref="AJ68" si="57">AI68*(1+$E$57)</f>
        <v>2.2212890055701586</v>
      </c>
      <c r="AK68" s="3">
        <f t="shared" ref="AK68" si="58">AJ68*(1+$E$57)</f>
        <v>2.2879276757372633</v>
      </c>
      <c r="AL68" s="3">
        <f t="shared" ref="AL68" si="59">AK68*(1+$E$57)</f>
        <v>2.3565655060093813</v>
      </c>
      <c r="AM68" s="3">
        <f t="shared" ref="AM68" si="60">AL68*(1+$E$57)</f>
        <v>2.4272624711896627</v>
      </c>
      <c r="AN68" s="3">
        <f t="shared" ref="AN68" si="61">AM68*(1+$E$57)</f>
        <v>2.5000803453253524</v>
      </c>
      <c r="AO68" s="3">
        <f t="shared" ref="AO68" si="62">AN68*(1+$E$57)</f>
        <v>2.5750827556851132</v>
      </c>
      <c r="AP68" s="3">
        <f t="shared" ref="AP68" si="63">AO68*(1+$E$57)</f>
        <v>2.6523352383556666</v>
      </c>
      <c r="AQ68" s="3">
        <f t="shared" ref="AQ68" si="64">AP68*(1+$E$57)</f>
        <v>2.7319052955063365</v>
      </c>
      <c r="AR68" s="3">
        <f t="shared" ref="AR68" si="65">AQ68*(1+$E$57)</f>
        <v>2.8138624543715265</v>
      </c>
      <c r="AS68" s="3">
        <f t="shared" ref="AS68" si="66">AR68*(1+$E$57)</f>
        <v>2.8982783280026725</v>
      </c>
      <c r="AT68" s="3">
        <f t="shared" ref="AT68" si="67">AS68*(1+$E$57)</f>
        <v>2.9852266778427525</v>
      </c>
      <c r="AU68" s="3">
        <f t="shared" ref="AU68" si="68">AT68*(1+$E$57)</f>
        <v>3.074783478178035</v>
      </c>
      <c r="AV68" s="3">
        <f t="shared" ref="AV68" si="69">AU68*(1+$E$57)</f>
        <v>3.1670269825233763</v>
      </c>
      <c r="AW68" s="3">
        <f t="shared" ref="AW68" si="70">AV68*(1+$E$57)</f>
        <v>3.2620377919990777</v>
      </c>
    </row>
    <row r="69" spans="1:49" x14ac:dyDescent="0.25">
      <c r="A69" s="218" t="s">
        <v>294</v>
      </c>
      <c r="B69" s="216"/>
      <c r="C69" s="216"/>
      <c r="D69" s="217"/>
      <c r="E69" s="217">
        <f>SUM(J69:AW69)+1E-30</f>
        <v>72.194887641001628</v>
      </c>
      <c r="J69" s="3">
        <f>J66*J68*(1-$E$67)</f>
        <v>0</v>
      </c>
      <c r="K69" s="3">
        <f t="shared" ref="K69:AW69" si="71">K66*K68*(1-$E$67)</f>
        <v>0</v>
      </c>
      <c r="L69" s="3">
        <f t="shared" si="71"/>
        <v>0</v>
      </c>
      <c r="M69" s="3">
        <f t="shared" si="71"/>
        <v>0</v>
      </c>
      <c r="N69" s="3">
        <f t="shared" si="71"/>
        <v>0</v>
      </c>
      <c r="O69" s="3">
        <f t="shared" si="71"/>
        <v>1.1940522965290001</v>
      </c>
      <c r="P69" s="3">
        <f t="shared" si="71"/>
        <v>1.2298738654248702</v>
      </c>
      <c r="Q69" s="3">
        <f t="shared" si="71"/>
        <v>1.2667700813876164</v>
      </c>
      <c r="R69" s="3">
        <f t="shared" si="71"/>
        <v>1.3047731838292449</v>
      </c>
      <c r="S69" s="3">
        <f t="shared" si="71"/>
        <v>1.3439163793441222</v>
      </c>
      <c r="T69" s="3">
        <f t="shared" si="71"/>
        <v>1.3842338707244459</v>
      </c>
      <c r="U69" s="3">
        <f t="shared" si="71"/>
        <v>1.4257608868461793</v>
      </c>
      <c r="V69" s="3">
        <f t="shared" si="71"/>
        <v>1.4685337134515648</v>
      </c>
      <c r="W69" s="3">
        <f t="shared" si="71"/>
        <v>1.5125897248551119</v>
      </c>
      <c r="X69" s="3">
        <f t="shared" si="71"/>
        <v>1.5579674166007653</v>
      </c>
      <c r="Y69" s="3">
        <f t="shared" si="71"/>
        <v>1.6047064390987884</v>
      </c>
      <c r="Z69" s="3">
        <f t="shared" si="71"/>
        <v>1.652847632271752</v>
      </c>
      <c r="AA69" s="3">
        <f t="shared" si="71"/>
        <v>1.7024330612399046</v>
      </c>
      <c r="AB69" s="3">
        <f t="shared" si="71"/>
        <v>1.7535060530771018</v>
      </c>
      <c r="AC69" s="3">
        <f t="shared" si="71"/>
        <v>1.806111234669415</v>
      </c>
      <c r="AD69" s="3">
        <f t="shared" si="71"/>
        <v>1.8602945717094976</v>
      </c>
      <c r="AE69" s="3">
        <f t="shared" si="71"/>
        <v>1.9161034088607827</v>
      </c>
      <c r="AF69" s="3">
        <f t="shared" si="71"/>
        <v>1.9735865111266062</v>
      </c>
      <c r="AG69" s="3">
        <f t="shared" si="71"/>
        <v>2.0327941064604045</v>
      </c>
      <c r="AH69" s="3">
        <f t="shared" si="71"/>
        <v>2.0937779296542165</v>
      </c>
      <c r="AI69" s="3">
        <f t="shared" si="71"/>
        <v>2.1565912675438432</v>
      </c>
      <c r="AJ69" s="3">
        <f t="shared" si="71"/>
        <v>2.2212890055701586</v>
      </c>
      <c r="AK69" s="3">
        <f t="shared" si="71"/>
        <v>2.2879276757372633</v>
      </c>
      <c r="AL69" s="3">
        <f t="shared" si="71"/>
        <v>2.3565655060093813</v>
      </c>
      <c r="AM69" s="3">
        <f t="shared" si="71"/>
        <v>2.4272624711896627</v>
      </c>
      <c r="AN69" s="3">
        <f t="shared" si="71"/>
        <v>2.5000803453253524</v>
      </c>
      <c r="AO69" s="3">
        <f t="shared" si="71"/>
        <v>2.5750827556851132</v>
      </c>
      <c r="AP69" s="3">
        <f t="shared" si="71"/>
        <v>2.6523352383556666</v>
      </c>
      <c r="AQ69" s="3">
        <f t="shared" si="71"/>
        <v>2.7319052955063365</v>
      </c>
      <c r="AR69" s="3">
        <f t="shared" si="71"/>
        <v>2.8138624543715265</v>
      </c>
      <c r="AS69" s="3">
        <f t="shared" si="71"/>
        <v>2.8982783280026725</v>
      </c>
      <c r="AT69" s="3">
        <f t="shared" si="71"/>
        <v>2.9852266778427525</v>
      </c>
      <c r="AU69" s="3">
        <f t="shared" si="71"/>
        <v>3.074783478178035</v>
      </c>
      <c r="AV69" s="3">
        <f t="shared" si="71"/>
        <v>3.1670269825233763</v>
      </c>
      <c r="AW69" s="3">
        <f t="shared" si="71"/>
        <v>3.2620377919990777</v>
      </c>
    </row>
    <row r="70" spans="1:49" x14ac:dyDescent="0.25">
      <c r="A70" s="218" t="s">
        <v>295</v>
      </c>
      <c r="B70" s="216"/>
      <c r="C70" s="216"/>
      <c r="D70" s="217"/>
      <c r="E70" s="220">
        <f>SUM(J70:AW70)</f>
        <v>0.99999999999999956</v>
      </c>
      <c r="J70" s="180">
        <f>J69/$E$69*(1-$E$67)+J67</f>
        <v>0</v>
      </c>
      <c r="K70" s="180">
        <f t="shared" ref="K70:AW70" si="72">K69/$E$69*(1-$E$67)+K67</f>
        <v>0</v>
      </c>
      <c r="L70" s="180">
        <f t="shared" si="72"/>
        <v>0</v>
      </c>
      <c r="M70" s="180">
        <f t="shared" si="72"/>
        <v>0</v>
      </c>
      <c r="N70" s="180">
        <f t="shared" si="72"/>
        <v>0</v>
      </c>
      <c r="O70" s="180">
        <f t="shared" si="72"/>
        <v>1.6539291569599483E-2</v>
      </c>
      <c r="P70" s="180">
        <f t="shared" si="72"/>
        <v>1.7035470316687468E-2</v>
      </c>
      <c r="Q70" s="180">
        <f t="shared" si="72"/>
        <v>1.7546534426188094E-2</v>
      </c>
      <c r="R70" s="180">
        <f t="shared" si="72"/>
        <v>1.8072930458973735E-2</v>
      </c>
      <c r="S70" s="180">
        <f t="shared" si="72"/>
        <v>1.8615118372742948E-2</v>
      </c>
      <c r="T70" s="180">
        <f t="shared" si="72"/>
        <v>1.9173571923925239E-2</v>
      </c>
      <c r="U70" s="180">
        <f t="shared" si="72"/>
        <v>1.9748779081642995E-2</v>
      </c>
      <c r="V70" s="180">
        <f t="shared" si="72"/>
        <v>2.0341242454092287E-2</v>
      </c>
      <c r="W70" s="180">
        <f t="shared" si="72"/>
        <v>2.0951479727715057E-2</v>
      </c>
      <c r="X70" s="180">
        <f t="shared" si="72"/>
        <v>2.1580024119546508E-2</v>
      </c>
      <c r="Y70" s="180">
        <f t="shared" si="72"/>
        <v>2.2227424843132906E-2</v>
      </c>
      <c r="Z70" s="180">
        <f t="shared" si="72"/>
        <v>2.2894247588426894E-2</v>
      </c>
      <c r="AA70" s="180">
        <f t="shared" si="72"/>
        <v>2.35810750160797E-2</v>
      </c>
      <c r="AB70" s="180">
        <f t="shared" si="72"/>
        <v>2.4288507266562093E-2</v>
      </c>
      <c r="AC70" s="180">
        <f t="shared" si="72"/>
        <v>2.5017162484558958E-2</v>
      </c>
      <c r="AD70" s="180">
        <f t="shared" si="72"/>
        <v>2.5767677359095728E-2</v>
      </c>
      <c r="AE70" s="180">
        <f t="shared" si="72"/>
        <v>2.6540707679868603E-2</v>
      </c>
      <c r="AF70" s="180">
        <f t="shared" si="72"/>
        <v>2.7336928910264659E-2</v>
      </c>
      <c r="AG70" s="180">
        <f t="shared" si="72"/>
        <v>2.81570367775726E-2</v>
      </c>
      <c r="AH70" s="180">
        <f t="shared" si="72"/>
        <v>2.9001747880899778E-2</v>
      </c>
      <c r="AI70" s="180">
        <f t="shared" si="72"/>
        <v>2.9871800317326773E-2</v>
      </c>
      <c r="AJ70" s="180">
        <f t="shared" si="72"/>
        <v>3.0767954326846578E-2</v>
      </c>
      <c r="AK70" s="180">
        <f t="shared" si="72"/>
        <v>3.1690992956651974E-2</v>
      </c>
      <c r="AL70" s="180">
        <f t="shared" si="72"/>
        <v>3.2641722745351535E-2</v>
      </c>
      <c r="AM70" s="180">
        <f t="shared" si="72"/>
        <v>3.3620974427712079E-2</v>
      </c>
      <c r="AN70" s="180">
        <f t="shared" si="72"/>
        <v>3.4629603660543441E-2</v>
      </c>
      <c r="AO70" s="180">
        <f t="shared" si="72"/>
        <v>3.5668491770359745E-2</v>
      </c>
      <c r="AP70" s="180">
        <f t="shared" si="72"/>
        <v>3.6738546523470542E-2</v>
      </c>
      <c r="AQ70" s="180">
        <f t="shared" si="72"/>
        <v>3.7840702919174657E-2</v>
      </c>
      <c r="AR70" s="180">
        <f t="shared" si="72"/>
        <v>3.8975924006749894E-2</v>
      </c>
      <c r="AS70" s="180">
        <f t="shared" si="72"/>
        <v>4.0145201726952393E-2</v>
      </c>
      <c r="AT70" s="180">
        <f t="shared" si="72"/>
        <v>4.1349557778760961E-2</v>
      </c>
      <c r="AU70" s="180">
        <f t="shared" si="72"/>
        <v>4.2590044512123788E-2</v>
      </c>
      <c r="AV70" s="180">
        <f t="shared" si="72"/>
        <v>4.386774584748751E-2</v>
      </c>
      <c r="AW70" s="180">
        <f t="shared" si="72"/>
        <v>4.5183778222912134E-2</v>
      </c>
    </row>
    <row r="71" spans="1:49" x14ac:dyDescent="0.25">
      <c r="A71" s="218" t="s">
        <v>329</v>
      </c>
      <c r="B71" s="216"/>
      <c r="C71" s="221" t="s">
        <v>334</v>
      </c>
      <c r="D71" s="222">
        <f>Rates!F10</f>
        <v>3.0099999999999998E-2</v>
      </c>
      <c r="E71" s="223">
        <f>ROUND(SUM(J71:AW71),0)</f>
        <v>26</v>
      </c>
      <c r="J71" s="3">
        <f>J$50*J70</f>
        <v>0</v>
      </c>
      <c r="K71" s="3">
        <f t="shared" ref="K71:AW71" si="73">K$50*K70</f>
        <v>0</v>
      </c>
      <c r="L71" s="3">
        <f t="shared" si="73"/>
        <v>0</v>
      </c>
      <c r="M71" s="3">
        <f t="shared" si="73"/>
        <v>0</v>
      </c>
      <c r="N71" s="3">
        <f t="shared" si="73"/>
        <v>0</v>
      </c>
      <c r="O71" s="3">
        <f t="shared" si="73"/>
        <v>9.92357494175969E-2</v>
      </c>
      <c r="P71" s="3">
        <f t="shared" si="73"/>
        <v>0.11924829221681228</v>
      </c>
      <c r="Q71" s="3">
        <f t="shared" si="73"/>
        <v>0.14037227540950475</v>
      </c>
      <c r="R71" s="3">
        <f t="shared" si="73"/>
        <v>0.16265637413076361</v>
      </c>
      <c r="S71" s="3">
        <f t="shared" si="73"/>
        <v>0.18615118372742948</v>
      </c>
      <c r="T71" s="3">
        <f t="shared" si="73"/>
        <v>0.21090929116317764</v>
      </c>
      <c r="U71" s="3">
        <f t="shared" si="73"/>
        <v>0.23698534897971596</v>
      </c>
      <c r="V71" s="3">
        <f t="shared" si="73"/>
        <v>0.26443615190319975</v>
      </c>
      <c r="W71" s="3">
        <f t="shared" si="73"/>
        <v>0.29332071618801081</v>
      </c>
      <c r="X71" s="3">
        <f t="shared" si="73"/>
        <v>0.32370036179319761</v>
      </c>
      <c r="Y71" s="3">
        <f t="shared" si="73"/>
        <v>0.3556387974901265</v>
      </c>
      <c r="Z71" s="3">
        <f t="shared" si="73"/>
        <v>0.38920220900325719</v>
      </c>
      <c r="AA71" s="3">
        <f t="shared" si="73"/>
        <v>0.4244593502894346</v>
      </c>
      <c r="AB71" s="3">
        <f t="shared" si="73"/>
        <v>0.46148163806467979</v>
      </c>
      <c r="AC71" s="3">
        <f t="shared" si="73"/>
        <v>0.50034324969117916</v>
      </c>
      <c r="AD71" s="3">
        <f t="shared" si="73"/>
        <v>0.5411212245410103</v>
      </c>
      <c r="AE71" s="3">
        <f t="shared" si="73"/>
        <v>0.58389556895710926</v>
      </c>
      <c r="AF71" s="3">
        <f t="shared" si="73"/>
        <v>0.62874936493608713</v>
      </c>
      <c r="AG71" s="3">
        <f t="shared" si="73"/>
        <v>0.6757688826617424</v>
      </c>
      <c r="AH71" s="3">
        <f t="shared" si="73"/>
        <v>0.72504369702249449</v>
      </c>
      <c r="AI71" s="3">
        <f t="shared" si="73"/>
        <v>0.77666680825049605</v>
      </c>
      <c r="AJ71" s="3">
        <f t="shared" si="73"/>
        <v>0.83073476682485758</v>
      </c>
      <c r="AK71" s="3">
        <f t="shared" si="73"/>
        <v>0.88734780278625525</v>
      </c>
      <c r="AL71" s="3">
        <f t="shared" si="73"/>
        <v>0.94660995961519456</v>
      </c>
      <c r="AM71" s="3">
        <f t="shared" si="73"/>
        <v>1.0086292328313624</v>
      </c>
      <c r="AN71" s="3">
        <f t="shared" si="73"/>
        <v>1.0735177134768468</v>
      </c>
      <c r="AO71" s="3">
        <f t="shared" si="73"/>
        <v>1.1413917366515118</v>
      </c>
      <c r="AP71" s="3">
        <f t="shared" si="73"/>
        <v>1.212372035274528</v>
      </c>
      <c r="AQ71" s="3">
        <f t="shared" si="73"/>
        <v>1.2865838992519383</v>
      </c>
      <c r="AR71" s="3">
        <f t="shared" si="73"/>
        <v>1.3641573402362464</v>
      </c>
      <c r="AS71" s="3">
        <f t="shared" si="73"/>
        <v>1.4452272621702862</v>
      </c>
      <c r="AT71" s="3">
        <f t="shared" si="73"/>
        <v>1.5299336378141555</v>
      </c>
      <c r="AU71" s="3">
        <f t="shared" si="73"/>
        <v>1.6184216914607039</v>
      </c>
      <c r="AV71" s="3">
        <f t="shared" si="73"/>
        <v>1.710842088052013</v>
      </c>
      <c r="AW71" s="3">
        <f t="shared" si="73"/>
        <v>1.8073511289164854</v>
      </c>
    </row>
    <row r="72" spans="1:49" x14ac:dyDescent="0.25">
      <c r="A72" s="176"/>
      <c r="B72" s="112"/>
      <c r="C72" s="112"/>
    </row>
    <row r="73" spans="1:49" x14ac:dyDescent="0.25">
      <c r="A73" s="176"/>
      <c r="B73" s="204"/>
      <c r="C73" s="112"/>
    </row>
    <row r="74" spans="1:49" x14ac:dyDescent="0.25">
      <c r="A74" s="208" t="s">
        <v>344</v>
      </c>
      <c r="B74" s="209"/>
      <c r="C74" s="209"/>
      <c r="D74" s="210" t="s">
        <v>289</v>
      </c>
      <c r="E74" s="210">
        <f>D28</f>
        <v>50.74145</v>
      </c>
    </row>
    <row r="75" spans="1:49" x14ac:dyDescent="0.25">
      <c r="A75" s="211" t="s">
        <v>290</v>
      </c>
      <c r="B75" s="209"/>
      <c r="C75" s="209"/>
      <c r="D75" s="210"/>
      <c r="E75" s="210"/>
      <c r="I75" s="3">
        <v>0</v>
      </c>
      <c r="J75" s="3">
        <f>$E$74/Project!$F$6*Project!J16</f>
        <v>10.148289999999999</v>
      </c>
      <c r="K75" s="3">
        <f>$E$74/Project!$F$6*Project!K16</f>
        <v>10.148289999999999</v>
      </c>
      <c r="L75" s="3">
        <f>$E$74/Project!$F$6*Project!L16</f>
        <v>10.148289999999999</v>
      </c>
      <c r="M75" s="3">
        <f>$E$74/Project!$F$6*Project!M16</f>
        <v>10.148289999999999</v>
      </c>
      <c r="N75" s="3">
        <f>$E$74/Project!$F$6*Project!N16</f>
        <v>10.148289999999999</v>
      </c>
      <c r="O75" s="3">
        <f>$E$74/Project!$F$6*Project!O16</f>
        <v>0</v>
      </c>
      <c r="P75" s="3">
        <f>$E$74/Project!$F$6*Project!P16</f>
        <v>0</v>
      </c>
      <c r="Q75" s="3">
        <f>$E$74/Project!$F$6*Project!Q16</f>
        <v>0</v>
      </c>
      <c r="R75" s="3">
        <f>$E$74/Project!$F$6*Project!R16</f>
        <v>0</v>
      </c>
      <c r="S75" s="3">
        <f>$E$74/Project!$F$6*Project!S16</f>
        <v>0</v>
      </c>
      <c r="T75" s="3">
        <f>$E$74/Project!$F$6*Project!T16</f>
        <v>0</v>
      </c>
      <c r="U75" s="3">
        <f>$E$74/Project!$F$6*Project!U16</f>
        <v>0</v>
      </c>
      <c r="V75" s="3">
        <f>$E$74/Project!$F$6*Project!V16</f>
        <v>0</v>
      </c>
      <c r="W75" s="3">
        <f>$E$74/Project!$F$6*Project!W16</f>
        <v>0</v>
      </c>
      <c r="X75" s="3">
        <f>$E$74/Project!$F$6*Project!X16</f>
        <v>0</v>
      </c>
      <c r="Y75" s="3">
        <f>$E$74/Project!$F$6*Project!Y16</f>
        <v>0</v>
      </c>
      <c r="Z75" s="3">
        <f>$E$74/Project!$F$6*Project!Z16</f>
        <v>0</v>
      </c>
      <c r="AA75" s="3">
        <f>$E$74/Project!$F$6*Project!AA16</f>
        <v>0</v>
      </c>
      <c r="AB75" s="3">
        <f>$E$74/Project!$F$6*Project!AB16</f>
        <v>0</v>
      </c>
      <c r="AC75" s="3">
        <f>$E$74/Project!$F$6*Project!AC16</f>
        <v>0</v>
      </c>
    </row>
    <row r="76" spans="1:49" x14ac:dyDescent="0.25">
      <c r="A76" s="211" t="s">
        <v>291</v>
      </c>
      <c r="B76" s="209"/>
      <c r="C76" s="209"/>
      <c r="D76" s="210"/>
      <c r="E76" s="210">
        <f>SUM(I76:AC76)</f>
        <v>5</v>
      </c>
      <c r="I76" s="178"/>
      <c r="J76" s="178">
        <f>IF(J$50&lt;=$D$33,1,0)</f>
        <v>1</v>
      </c>
      <c r="K76" s="178">
        <f t="shared" ref="K76:AC76" si="74">IF(K$50&lt;=$D$33,1,0)</f>
        <v>1</v>
      </c>
      <c r="L76" s="178">
        <f t="shared" si="74"/>
        <v>1</v>
      </c>
      <c r="M76" s="178">
        <f t="shared" si="74"/>
        <v>1</v>
      </c>
      <c r="N76" s="178">
        <f t="shared" si="74"/>
        <v>1</v>
      </c>
      <c r="O76" s="178">
        <f t="shared" si="74"/>
        <v>0</v>
      </c>
      <c r="P76" s="178">
        <f t="shared" si="74"/>
        <v>0</v>
      </c>
      <c r="Q76" s="178">
        <f t="shared" si="74"/>
        <v>0</v>
      </c>
      <c r="R76" s="178">
        <f t="shared" si="74"/>
        <v>0</v>
      </c>
      <c r="S76" s="178">
        <f t="shared" si="74"/>
        <v>0</v>
      </c>
      <c r="T76" s="178">
        <f t="shared" si="74"/>
        <v>0</v>
      </c>
      <c r="U76" s="178">
        <f t="shared" si="74"/>
        <v>0</v>
      </c>
      <c r="V76" s="178">
        <f t="shared" si="74"/>
        <v>0</v>
      </c>
      <c r="W76" s="178">
        <f t="shared" si="74"/>
        <v>0</v>
      </c>
      <c r="X76" s="178">
        <f t="shared" si="74"/>
        <v>0</v>
      </c>
      <c r="Y76" s="178">
        <f t="shared" si="74"/>
        <v>0</v>
      </c>
      <c r="Z76" s="178">
        <f t="shared" si="74"/>
        <v>0</v>
      </c>
      <c r="AA76" s="178">
        <f t="shared" si="74"/>
        <v>0</v>
      </c>
      <c r="AB76" s="178">
        <f t="shared" si="74"/>
        <v>0</v>
      </c>
      <c r="AC76" s="178">
        <f t="shared" si="74"/>
        <v>0</v>
      </c>
    </row>
    <row r="77" spans="1:49" x14ac:dyDescent="0.25">
      <c r="A77" s="211" t="s">
        <v>292</v>
      </c>
      <c r="B77" s="209"/>
      <c r="C77" s="209"/>
      <c r="D77" s="210"/>
      <c r="E77" s="210">
        <f>SUM(J77:AW77)</f>
        <v>25</v>
      </c>
      <c r="J77" s="16">
        <f>IF(J$50&gt;=$E$32,1,0)*IF(J$50&gt;$E$33,0,1)</f>
        <v>0</v>
      </c>
      <c r="K77" s="16">
        <f t="shared" ref="K77:AW77" si="75">IF(K$50&gt;=$E$32,1,0)*IF(K$50&gt;$E$33,0,1)</f>
        <v>0</v>
      </c>
      <c r="L77" s="16">
        <f t="shared" si="75"/>
        <v>0</v>
      </c>
      <c r="M77" s="16">
        <f t="shared" si="75"/>
        <v>0</v>
      </c>
      <c r="N77" s="16">
        <f t="shared" si="75"/>
        <v>0</v>
      </c>
      <c r="O77" s="16">
        <f t="shared" si="75"/>
        <v>1</v>
      </c>
      <c r="P77" s="16">
        <f t="shared" si="75"/>
        <v>1</v>
      </c>
      <c r="Q77" s="16">
        <f t="shared" si="75"/>
        <v>1</v>
      </c>
      <c r="R77" s="16">
        <f t="shared" si="75"/>
        <v>1</v>
      </c>
      <c r="S77" s="16">
        <f t="shared" si="75"/>
        <v>1</v>
      </c>
      <c r="T77" s="16">
        <f t="shared" si="75"/>
        <v>1</v>
      </c>
      <c r="U77" s="16">
        <f t="shared" si="75"/>
        <v>1</v>
      </c>
      <c r="V77" s="16">
        <f t="shared" si="75"/>
        <v>1</v>
      </c>
      <c r="W77" s="16">
        <f t="shared" si="75"/>
        <v>1</v>
      </c>
      <c r="X77" s="16">
        <f t="shared" si="75"/>
        <v>1</v>
      </c>
      <c r="Y77" s="16">
        <f t="shared" si="75"/>
        <v>1</v>
      </c>
      <c r="Z77" s="16">
        <f t="shared" si="75"/>
        <v>1</v>
      </c>
      <c r="AA77" s="16">
        <f t="shared" si="75"/>
        <v>1</v>
      </c>
      <c r="AB77" s="16">
        <f t="shared" si="75"/>
        <v>1</v>
      </c>
      <c r="AC77" s="16">
        <f t="shared" si="75"/>
        <v>1</v>
      </c>
      <c r="AD77" s="16">
        <f t="shared" si="75"/>
        <v>1</v>
      </c>
      <c r="AE77" s="16">
        <f t="shared" si="75"/>
        <v>1</v>
      </c>
      <c r="AF77" s="16">
        <f t="shared" si="75"/>
        <v>1</v>
      </c>
      <c r="AG77" s="16">
        <f t="shared" si="75"/>
        <v>1</v>
      </c>
      <c r="AH77" s="16">
        <f t="shared" si="75"/>
        <v>1</v>
      </c>
      <c r="AI77" s="16">
        <f t="shared" si="75"/>
        <v>1</v>
      </c>
      <c r="AJ77" s="16">
        <f t="shared" si="75"/>
        <v>1</v>
      </c>
      <c r="AK77" s="16">
        <f t="shared" si="75"/>
        <v>1</v>
      </c>
      <c r="AL77" s="16">
        <f t="shared" si="75"/>
        <v>1</v>
      </c>
      <c r="AM77" s="16">
        <f t="shared" si="75"/>
        <v>1</v>
      </c>
      <c r="AN77" s="16">
        <f t="shared" si="75"/>
        <v>0</v>
      </c>
      <c r="AO77" s="16">
        <f t="shared" si="75"/>
        <v>0</v>
      </c>
      <c r="AP77" s="16">
        <f t="shared" si="75"/>
        <v>0</v>
      </c>
      <c r="AQ77" s="16">
        <f t="shared" si="75"/>
        <v>0</v>
      </c>
      <c r="AR77" s="16">
        <f t="shared" si="75"/>
        <v>0</v>
      </c>
      <c r="AS77" s="16">
        <f t="shared" si="75"/>
        <v>0</v>
      </c>
      <c r="AT77" s="16">
        <f t="shared" si="75"/>
        <v>0</v>
      </c>
      <c r="AU77" s="16">
        <f t="shared" si="75"/>
        <v>0</v>
      </c>
      <c r="AV77" s="16">
        <f t="shared" si="75"/>
        <v>0</v>
      </c>
      <c r="AW77" s="16">
        <f t="shared" si="75"/>
        <v>0</v>
      </c>
    </row>
    <row r="78" spans="1:49" x14ac:dyDescent="0.25">
      <c r="A78" s="211" t="s">
        <v>296</v>
      </c>
      <c r="B78" s="209"/>
      <c r="C78" s="209"/>
      <c r="D78" s="210"/>
      <c r="E78" s="212">
        <f>F33</f>
        <v>0</v>
      </c>
      <c r="J78" s="3">
        <f>IF(J$50=$E$33,$E$78,0)</f>
        <v>0</v>
      </c>
      <c r="K78" s="3">
        <f t="shared" ref="K78:AW78" si="76">IF(K$50=$E$33,$E$78,0)</f>
        <v>0</v>
      </c>
      <c r="L78" s="3">
        <f t="shared" si="76"/>
        <v>0</v>
      </c>
      <c r="M78" s="3">
        <f t="shared" si="76"/>
        <v>0</v>
      </c>
      <c r="N78" s="3">
        <f t="shared" si="76"/>
        <v>0</v>
      </c>
      <c r="O78" s="3">
        <f t="shared" si="76"/>
        <v>0</v>
      </c>
      <c r="P78" s="3">
        <f t="shared" si="76"/>
        <v>0</v>
      </c>
      <c r="Q78" s="3">
        <f t="shared" si="76"/>
        <v>0</v>
      </c>
      <c r="R78" s="3">
        <f t="shared" si="76"/>
        <v>0</v>
      </c>
      <c r="S78" s="3">
        <f t="shared" si="76"/>
        <v>0</v>
      </c>
      <c r="T78" s="3">
        <f t="shared" si="76"/>
        <v>0</v>
      </c>
      <c r="U78" s="3">
        <f t="shared" si="76"/>
        <v>0</v>
      </c>
      <c r="V78" s="3">
        <f t="shared" si="76"/>
        <v>0</v>
      </c>
      <c r="W78" s="3">
        <f t="shared" si="76"/>
        <v>0</v>
      </c>
      <c r="X78" s="3">
        <f t="shared" si="76"/>
        <v>0</v>
      </c>
      <c r="Y78" s="3">
        <f t="shared" si="76"/>
        <v>0</v>
      </c>
      <c r="Z78" s="3">
        <f t="shared" si="76"/>
        <v>0</v>
      </c>
      <c r="AA78" s="3">
        <f t="shared" si="76"/>
        <v>0</v>
      </c>
      <c r="AB78" s="3">
        <f t="shared" si="76"/>
        <v>0</v>
      </c>
      <c r="AC78" s="3">
        <f t="shared" si="76"/>
        <v>0</v>
      </c>
      <c r="AD78" s="3">
        <f t="shared" si="76"/>
        <v>0</v>
      </c>
      <c r="AE78" s="3">
        <f t="shared" si="76"/>
        <v>0</v>
      </c>
      <c r="AF78" s="3">
        <f t="shared" si="76"/>
        <v>0</v>
      </c>
      <c r="AG78" s="3">
        <f t="shared" si="76"/>
        <v>0</v>
      </c>
      <c r="AH78" s="3">
        <f t="shared" si="76"/>
        <v>0</v>
      </c>
      <c r="AI78" s="3">
        <f t="shared" si="76"/>
        <v>0</v>
      </c>
      <c r="AJ78" s="3">
        <f t="shared" si="76"/>
        <v>0</v>
      </c>
      <c r="AK78" s="3">
        <f t="shared" si="76"/>
        <v>0</v>
      </c>
      <c r="AL78" s="3">
        <f t="shared" si="76"/>
        <v>0</v>
      </c>
      <c r="AM78" s="3">
        <f t="shared" si="76"/>
        <v>0</v>
      </c>
      <c r="AN78" s="3">
        <f t="shared" si="76"/>
        <v>0</v>
      </c>
      <c r="AO78" s="3">
        <f t="shared" si="76"/>
        <v>0</v>
      </c>
      <c r="AP78" s="3">
        <f t="shared" si="76"/>
        <v>0</v>
      </c>
      <c r="AQ78" s="3">
        <f t="shared" si="76"/>
        <v>0</v>
      </c>
      <c r="AR78" s="3">
        <f t="shared" si="76"/>
        <v>0</v>
      </c>
      <c r="AS78" s="3">
        <f t="shared" si="76"/>
        <v>0</v>
      </c>
      <c r="AT78" s="3">
        <f t="shared" si="76"/>
        <v>0</v>
      </c>
      <c r="AU78" s="3">
        <f t="shared" si="76"/>
        <v>0</v>
      </c>
      <c r="AV78" s="3">
        <f t="shared" si="76"/>
        <v>0</v>
      </c>
      <c r="AW78" s="3">
        <f t="shared" si="76"/>
        <v>0</v>
      </c>
    </row>
    <row r="79" spans="1:49" x14ac:dyDescent="0.25">
      <c r="A79" s="211" t="s">
        <v>293</v>
      </c>
      <c r="B79" s="209"/>
      <c r="C79" s="209"/>
      <c r="D79" s="210"/>
      <c r="E79" s="213">
        <f>F32</f>
        <v>0.03</v>
      </c>
      <c r="I79" s="3">
        <v>1</v>
      </c>
      <c r="J79" s="3">
        <f>I79*(1+$E79)</f>
        <v>1.03</v>
      </c>
      <c r="K79" s="3">
        <f t="shared" ref="K79:AW79" si="77">J79*(1+$E79)</f>
        <v>1.0609</v>
      </c>
      <c r="L79" s="3">
        <f t="shared" si="77"/>
        <v>1.092727</v>
      </c>
      <c r="M79" s="3">
        <f t="shared" si="77"/>
        <v>1.1255088100000001</v>
      </c>
      <c r="N79" s="3">
        <f t="shared" si="77"/>
        <v>1.1592740743000001</v>
      </c>
      <c r="O79" s="3">
        <f t="shared" si="77"/>
        <v>1.1940522965290001</v>
      </c>
      <c r="P79" s="3">
        <f t="shared" si="77"/>
        <v>1.2298738654248702</v>
      </c>
      <c r="Q79" s="3">
        <f t="shared" si="77"/>
        <v>1.2667700813876164</v>
      </c>
      <c r="R79" s="3">
        <f t="shared" si="77"/>
        <v>1.3047731838292449</v>
      </c>
      <c r="S79" s="3">
        <f t="shared" si="77"/>
        <v>1.3439163793441222</v>
      </c>
      <c r="T79" s="3">
        <f t="shared" si="77"/>
        <v>1.3842338707244459</v>
      </c>
      <c r="U79" s="3">
        <f t="shared" si="77"/>
        <v>1.4257608868461793</v>
      </c>
      <c r="V79" s="3">
        <f t="shared" si="77"/>
        <v>1.4685337134515648</v>
      </c>
      <c r="W79" s="3">
        <f t="shared" si="77"/>
        <v>1.5125897248551119</v>
      </c>
      <c r="X79" s="3">
        <f t="shared" si="77"/>
        <v>1.5579674166007653</v>
      </c>
      <c r="Y79" s="3">
        <f t="shared" si="77"/>
        <v>1.6047064390987884</v>
      </c>
      <c r="Z79" s="3">
        <f t="shared" si="77"/>
        <v>1.652847632271752</v>
      </c>
      <c r="AA79" s="3">
        <f t="shared" si="77"/>
        <v>1.7024330612399046</v>
      </c>
      <c r="AB79" s="3">
        <f t="shared" si="77"/>
        <v>1.7535060530771018</v>
      </c>
      <c r="AC79" s="3">
        <f t="shared" si="77"/>
        <v>1.806111234669415</v>
      </c>
      <c r="AD79" s="3">
        <f t="shared" si="77"/>
        <v>1.8602945717094976</v>
      </c>
      <c r="AE79" s="3">
        <f t="shared" si="77"/>
        <v>1.9161034088607827</v>
      </c>
      <c r="AF79" s="3">
        <f t="shared" si="77"/>
        <v>1.9735865111266062</v>
      </c>
      <c r="AG79" s="3">
        <f t="shared" si="77"/>
        <v>2.0327941064604045</v>
      </c>
      <c r="AH79" s="3">
        <f t="shared" si="77"/>
        <v>2.0937779296542165</v>
      </c>
      <c r="AI79" s="3">
        <f t="shared" si="77"/>
        <v>2.1565912675438432</v>
      </c>
      <c r="AJ79" s="3">
        <f t="shared" si="77"/>
        <v>2.2212890055701586</v>
      </c>
      <c r="AK79" s="3">
        <f t="shared" si="77"/>
        <v>2.2879276757372633</v>
      </c>
      <c r="AL79" s="3">
        <f t="shared" si="77"/>
        <v>2.3565655060093813</v>
      </c>
      <c r="AM79" s="3">
        <f t="shared" si="77"/>
        <v>2.4272624711896627</v>
      </c>
      <c r="AN79" s="3">
        <f t="shared" si="77"/>
        <v>2.5000803453253524</v>
      </c>
      <c r="AO79" s="3">
        <f t="shared" si="77"/>
        <v>2.5750827556851132</v>
      </c>
      <c r="AP79" s="3">
        <f t="shared" si="77"/>
        <v>2.6523352383556666</v>
      </c>
      <c r="AQ79" s="3">
        <f t="shared" si="77"/>
        <v>2.7319052955063365</v>
      </c>
      <c r="AR79" s="3">
        <f t="shared" si="77"/>
        <v>2.8138624543715265</v>
      </c>
      <c r="AS79" s="3">
        <f t="shared" si="77"/>
        <v>2.8982783280026725</v>
      </c>
      <c r="AT79" s="3">
        <f t="shared" si="77"/>
        <v>2.9852266778427525</v>
      </c>
      <c r="AU79" s="3">
        <f t="shared" si="77"/>
        <v>3.074783478178035</v>
      </c>
      <c r="AV79" s="3">
        <f t="shared" si="77"/>
        <v>3.1670269825233763</v>
      </c>
      <c r="AW79" s="3">
        <f t="shared" si="77"/>
        <v>3.2620377919990777</v>
      </c>
    </row>
    <row r="80" spans="1:49" x14ac:dyDescent="0.25">
      <c r="A80" s="211" t="s">
        <v>294</v>
      </c>
      <c r="B80" s="209"/>
      <c r="C80" s="209"/>
      <c r="D80" s="210"/>
      <c r="E80" s="210">
        <f>SUM(J80:AW80)+1E-30</f>
        <v>43.534268293211703</v>
      </c>
      <c r="J80" s="3">
        <f>J77*J79*(1-$E$78)</f>
        <v>0</v>
      </c>
      <c r="K80" s="3">
        <f t="shared" ref="K80:AW80" si="78">K77*K79*(1-$E$78)</f>
        <v>0</v>
      </c>
      <c r="L80" s="3">
        <f t="shared" si="78"/>
        <v>0</v>
      </c>
      <c r="M80" s="3">
        <f t="shared" si="78"/>
        <v>0</v>
      </c>
      <c r="N80" s="3">
        <f t="shared" si="78"/>
        <v>0</v>
      </c>
      <c r="O80" s="3">
        <f t="shared" si="78"/>
        <v>1.1940522965290001</v>
      </c>
      <c r="P80" s="3">
        <f t="shared" si="78"/>
        <v>1.2298738654248702</v>
      </c>
      <c r="Q80" s="3">
        <f t="shared" si="78"/>
        <v>1.2667700813876164</v>
      </c>
      <c r="R80" s="3">
        <f t="shared" si="78"/>
        <v>1.3047731838292449</v>
      </c>
      <c r="S80" s="3">
        <f t="shared" si="78"/>
        <v>1.3439163793441222</v>
      </c>
      <c r="T80" s="3">
        <f t="shared" si="78"/>
        <v>1.3842338707244459</v>
      </c>
      <c r="U80" s="3">
        <f t="shared" si="78"/>
        <v>1.4257608868461793</v>
      </c>
      <c r="V80" s="3">
        <f t="shared" si="78"/>
        <v>1.4685337134515648</v>
      </c>
      <c r="W80" s="3">
        <f t="shared" si="78"/>
        <v>1.5125897248551119</v>
      </c>
      <c r="X80" s="3">
        <f t="shared" si="78"/>
        <v>1.5579674166007653</v>
      </c>
      <c r="Y80" s="3">
        <f t="shared" si="78"/>
        <v>1.6047064390987884</v>
      </c>
      <c r="Z80" s="3">
        <f t="shared" si="78"/>
        <v>1.652847632271752</v>
      </c>
      <c r="AA80" s="3">
        <f t="shared" si="78"/>
        <v>1.7024330612399046</v>
      </c>
      <c r="AB80" s="3">
        <f t="shared" si="78"/>
        <v>1.7535060530771018</v>
      </c>
      <c r="AC80" s="3">
        <f t="shared" si="78"/>
        <v>1.806111234669415</v>
      </c>
      <c r="AD80" s="3">
        <f t="shared" si="78"/>
        <v>1.8602945717094976</v>
      </c>
      <c r="AE80" s="3">
        <f t="shared" si="78"/>
        <v>1.9161034088607827</v>
      </c>
      <c r="AF80" s="3">
        <f t="shared" si="78"/>
        <v>1.9735865111266062</v>
      </c>
      <c r="AG80" s="3">
        <f t="shared" si="78"/>
        <v>2.0327941064604045</v>
      </c>
      <c r="AH80" s="3">
        <f t="shared" si="78"/>
        <v>2.0937779296542165</v>
      </c>
      <c r="AI80" s="3">
        <f t="shared" si="78"/>
        <v>2.1565912675438432</v>
      </c>
      <c r="AJ80" s="3">
        <f t="shared" si="78"/>
        <v>2.2212890055701586</v>
      </c>
      <c r="AK80" s="3">
        <f t="shared" si="78"/>
        <v>2.2879276757372633</v>
      </c>
      <c r="AL80" s="3">
        <f t="shared" si="78"/>
        <v>2.3565655060093813</v>
      </c>
      <c r="AM80" s="3">
        <f t="shared" si="78"/>
        <v>2.4272624711896627</v>
      </c>
      <c r="AN80" s="3">
        <f t="shared" si="78"/>
        <v>0</v>
      </c>
      <c r="AO80" s="3">
        <f t="shared" si="78"/>
        <v>0</v>
      </c>
      <c r="AP80" s="3">
        <f t="shared" si="78"/>
        <v>0</v>
      </c>
      <c r="AQ80" s="3">
        <f t="shared" si="78"/>
        <v>0</v>
      </c>
      <c r="AR80" s="3">
        <f t="shared" si="78"/>
        <v>0</v>
      </c>
      <c r="AS80" s="3">
        <f t="shared" si="78"/>
        <v>0</v>
      </c>
      <c r="AT80" s="3">
        <f t="shared" si="78"/>
        <v>0</v>
      </c>
      <c r="AU80" s="3">
        <f t="shared" si="78"/>
        <v>0</v>
      </c>
      <c r="AV80" s="3">
        <f t="shared" si="78"/>
        <v>0</v>
      </c>
      <c r="AW80" s="3">
        <f t="shared" si="78"/>
        <v>0</v>
      </c>
    </row>
    <row r="81" spans="1:49" x14ac:dyDescent="0.25">
      <c r="A81" s="211" t="s">
        <v>295</v>
      </c>
      <c r="B81" s="209"/>
      <c r="C81" s="209"/>
      <c r="D81" s="210"/>
      <c r="E81" s="213">
        <f>SUM(J81:AW81)</f>
        <v>1</v>
      </c>
      <c r="J81" s="180">
        <f>J80/$E$80*(1-$E$78)+J78</f>
        <v>0</v>
      </c>
      <c r="K81" s="180">
        <f t="shared" ref="K81:AW81" si="79">K80/$E$80*(1-$E$78)+K78</f>
        <v>0</v>
      </c>
      <c r="L81" s="180">
        <f t="shared" si="79"/>
        <v>0</v>
      </c>
      <c r="M81" s="180">
        <f t="shared" si="79"/>
        <v>0</v>
      </c>
      <c r="N81" s="180">
        <f t="shared" si="79"/>
        <v>0</v>
      </c>
      <c r="O81" s="180">
        <f t="shared" si="79"/>
        <v>2.7427871039127784E-2</v>
      </c>
      <c r="P81" s="180">
        <f t="shared" si="79"/>
        <v>2.8250707170301616E-2</v>
      </c>
      <c r="Q81" s="180">
        <f t="shared" si="79"/>
        <v>2.9098228385410669E-2</v>
      </c>
      <c r="R81" s="180">
        <f t="shared" si="79"/>
        <v>2.9971175236972989E-2</v>
      </c>
      <c r="S81" s="180">
        <f t="shared" si="79"/>
        <v>3.0870310494082176E-2</v>
      </c>
      <c r="T81" s="180">
        <f t="shared" si="79"/>
        <v>3.1796419808904644E-2</v>
      </c>
      <c r="U81" s="180">
        <f t="shared" si="79"/>
        <v>3.2750312403171784E-2</v>
      </c>
      <c r="V81" s="180">
        <f t="shared" si="79"/>
        <v>3.3732821775266937E-2</v>
      </c>
      <c r="W81" s="180">
        <f t="shared" si="79"/>
        <v>3.4744806428524948E-2</v>
      </c>
      <c r="X81" s="180">
        <f t="shared" si="79"/>
        <v>3.5787150621380701E-2</v>
      </c>
      <c r="Y81" s="180">
        <f t="shared" si="79"/>
        <v>3.6860765140022123E-2</v>
      </c>
      <c r="Z81" s="180">
        <f t="shared" si="79"/>
        <v>3.7966588094222785E-2</v>
      </c>
      <c r="AA81" s="180">
        <f t="shared" si="79"/>
        <v>3.9105585737049468E-2</v>
      </c>
      <c r="AB81" s="180">
        <f t="shared" si="79"/>
        <v>4.0278753309160954E-2</v>
      </c>
      <c r="AC81" s="180">
        <f t="shared" si="79"/>
        <v>4.148711590843579E-2</v>
      </c>
      <c r="AD81" s="180">
        <f t="shared" si="79"/>
        <v>4.2731729385688866E-2</v>
      </c>
      <c r="AE81" s="180">
        <f t="shared" si="79"/>
        <v>4.4013681267259533E-2</v>
      </c>
      <c r="AF81" s="180">
        <f t="shared" si="79"/>
        <v>4.5334091705277323E-2</v>
      </c>
      <c r="AG81" s="180">
        <f t="shared" si="79"/>
        <v>4.6694114456435641E-2</v>
      </c>
      <c r="AH81" s="180">
        <f t="shared" si="79"/>
        <v>4.8094937890128711E-2</v>
      </c>
      <c r="AI81" s="180">
        <f t="shared" si="79"/>
        <v>4.9537786026832578E-2</v>
      </c>
      <c r="AJ81" s="180">
        <f t="shared" si="79"/>
        <v>5.1023919607637559E-2</v>
      </c>
      <c r="AK81" s="180">
        <f t="shared" si="79"/>
        <v>5.2554637195866685E-2</v>
      </c>
      <c r="AL81" s="180">
        <f t="shared" si="79"/>
        <v>5.4131276311742686E-2</v>
      </c>
      <c r="AM81" s="180">
        <f t="shared" si="79"/>
        <v>5.5755214601094963E-2</v>
      </c>
      <c r="AN81" s="180">
        <f t="shared" si="79"/>
        <v>0</v>
      </c>
      <c r="AO81" s="180">
        <f t="shared" si="79"/>
        <v>0</v>
      </c>
      <c r="AP81" s="180">
        <f t="shared" si="79"/>
        <v>0</v>
      </c>
      <c r="AQ81" s="180">
        <f t="shared" si="79"/>
        <v>0</v>
      </c>
      <c r="AR81" s="180">
        <f t="shared" si="79"/>
        <v>0</v>
      </c>
      <c r="AS81" s="180">
        <f t="shared" si="79"/>
        <v>0</v>
      </c>
      <c r="AT81" s="180">
        <f t="shared" si="79"/>
        <v>0</v>
      </c>
      <c r="AU81" s="180">
        <f t="shared" si="79"/>
        <v>0</v>
      </c>
      <c r="AV81" s="180">
        <f t="shared" si="79"/>
        <v>0</v>
      </c>
      <c r="AW81" s="180">
        <f t="shared" si="79"/>
        <v>0</v>
      </c>
    </row>
    <row r="82" spans="1:49" x14ac:dyDescent="0.25">
      <c r="A82" s="211" t="s">
        <v>329</v>
      </c>
      <c r="B82" s="209"/>
      <c r="C82" s="224"/>
      <c r="D82" s="225"/>
      <c r="E82" s="214">
        <f>ROUND(SUM(J82:AW82),0)</f>
        <v>20</v>
      </c>
      <c r="J82" s="3">
        <f>J$50*J81</f>
        <v>0</v>
      </c>
      <c r="K82" s="3">
        <f t="shared" ref="K82:AW82" si="80">K$50*K81</f>
        <v>0</v>
      </c>
      <c r="L82" s="3">
        <f t="shared" si="80"/>
        <v>0</v>
      </c>
      <c r="M82" s="3">
        <f t="shared" si="80"/>
        <v>0</v>
      </c>
      <c r="N82" s="3">
        <f t="shared" si="80"/>
        <v>0</v>
      </c>
      <c r="O82" s="3">
        <f t="shared" si="80"/>
        <v>0.16456722623476672</v>
      </c>
      <c r="P82" s="3">
        <f t="shared" si="80"/>
        <v>0.19775495019211131</v>
      </c>
      <c r="Q82" s="3">
        <f t="shared" si="80"/>
        <v>0.23278582708328535</v>
      </c>
      <c r="R82" s="3">
        <f t="shared" si="80"/>
        <v>0.2697405771327569</v>
      </c>
      <c r="S82" s="3">
        <f t="shared" si="80"/>
        <v>0.30870310494082176</v>
      </c>
      <c r="T82" s="3">
        <f t="shared" si="80"/>
        <v>0.3497606178979511</v>
      </c>
      <c r="U82" s="3">
        <f t="shared" si="80"/>
        <v>0.39300374883806144</v>
      </c>
      <c r="V82" s="3">
        <f t="shared" si="80"/>
        <v>0.4385266830784702</v>
      </c>
      <c r="W82" s="3">
        <f t="shared" si="80"/>
        <v>0.48642728999934925</v>
      </c>
      <c r="X82" s="3">
        <f t="shared" si="80"/>
        <v>0.53680725932071049</v>
      </c>
      <c r="Y82" s="3">
        <f t="shared" si="80"/>
        <v>0.58977224224035396</v>
      </c>
      <c r="Z82" s="3">
        <f t="shared" si="80"/>
        <v>0.64543199760178738</v>
      </c>
      <c r="AA82" s="3">
        <f t="shared" si="80"/>
        <v>0.70390054326689044</v>
      </c>
      <c r="AB82" s="3">
        <f t="shared" si="80"/>
        <v>0.76529631287405808</v>
      </c>
      <c r="AC82" s="3">
        <f t="shared" si="80"/>
        <v>0.8297423181687158</v>
      </c>
      <c r="AD82" s="3">
        <f t="shared" si="80"/>
        <v>0.89736631709946613</v>
      </c>
      <c r="AE82" s="3">
        <f t="shared" si="80"/>
        <v>0.96830098787970975</v>
      </c>
      <c r="AF82" s="3">
        <f t="shared" si="80"/>
        <v>1.0426841092213783</v>
      </c>
      <c r="AG82" s="3">
        <f t="shared" si="80"/>
        <v>1.1206587469544553</v>
      </c>
      <c r="AH82" s="3">
        <f t="shared" si="80"/>
        <v>1.2023734472532177</v>
      </c>
      <c r="AI82" s="3">
        <f t="shared" si="80"/>
        <v>1.2879824366976471</v>
      </c>
      <c r="AJ82" s="3">
        <f t="shared" si="80"/>
        <v>1.3776458294062142</v>
      </c>
      <c r="AK82" s="3">
        <f t="shared" si="80"/>
        <v>1.4715298414842672</v>
      </c>
      <c r="AL82" s="3">
        <f t="shared" si="80"/>
        <v>1.5698070130405379</v>
      </c>
      <c r="AM82" s="3">
        <f t="shared" si="80"/>
        <v>1.6726564380328488</v>
      </c>
      <c r="AN82" s="3">
        <f t="shared" si="80"/>
        <v>0</v>
      </c>
      <c r="AO82" s="3">
        <f t="shared" si="80"/>
        <v>0</v>
      </c>
      <c r="AP82" s="3">
        <f t="shared" si="80"/>
        <v>0</v>
      </c>
      <c r="AQ82" s="3">
        <f t="shared" si="80"/>
        <v>0</v>
      </c>
      <c r="AR82" s="3">
        <f t="shared" si="80"/>
        <v>0</v>
      </c>
      <c r="AS82" s="3">
        <f t="shared" si="80"/>
        <v>0</v>
      </c>
      <c r="AT82" s="3">
        <f t="shared" si="80"/>
        <v>0</v>
      </c>
      <c r="AU82" s="3">
        <f t="shared" si="80"/>
        <v>0</v>
      </c>
      <c r="AV82" s="3">
        <f t="shared" si="80"/>
        <v>0</v>
      </c>
      <c r="AW82" s="3">
        <f t="shared" si="80"/>
        <v>0</v>
      </c>
    </row>
    <row r="83" spans="1:49" x14ac:dyDescent="0.25">
      <c r="A83" s="211"/>
      <c r="B83" s="209"/>
      <c r="C83" s="209"/>
      <c r="D83" s="210"/>
      <c r="E83" s="210"/>
    </row>
    <row r="84" spans="1:49" x14ac:dyDescent="0.25">
      <c r="A84" s="211"/>
      <c r="B84" s="209"/>
      <c r="C84" s="209"/>
      <c r="D84" s="210"/>
      <c r="E84" s="210"/>
    </row>
    <row r="85" spans="1:49" x14ac:dyDescent="0.25">
      <c r="A85" s="215" t="s">
        <v>347</v>
      </c>
      <c r="B85" s="216"/>
      <c r="C85" s="216"/>
      <c r="D85" s="217" t="s">
        <v>289</v>
      </c>
      <c r="E85" s="217">
        <f>D34</f>
        <v>20</v>
      </c>
    </row>
    <row r="86" spans="1:49" x14ac:dyDescent="0.25">
      <c r="A86" s="218" t="s">
        <v>290</v>
      </c>
      <c r="B86" s="216"/>
      <c r="C86" s="216"/>
      <c r="D86" s="217"/>
      <c r="E86" s="217"/>
      <c r="I86" s="3">
        <v>0</v>
      </c>
      <c r="J86" s="3">
        <f>($E$85/($E$63+1E-36)*J64)</f>
        <v>2</v>
      </c>
      <c r="K86" s="3">
        <f t="shared" ref="K86:AC86" si="81">($E$85/($E$63+1E-36)*K64)</f>
        <v>2</v>
      </c>
      <c r="L86" s="3">
        <f t="shared" si="81"/>
        <v>2</v>
      </c>
      <c r="M86" s="3">
        <f t="shared" si="81"/>
        <v>2</v>
      </c>
      <c r="N86" s="3">
        <f t="shared" si="81"/>
        <v>2</v>
      </c>
      <c r="O86" s="3">
        <f t="shared" si="81"/>
        <v>2</v>
      </c>
      <c r="P86" s="3">
        <f t="shared" si="81"/>
        <v>2</v>
      </c>
      <c r="Q86" s="3">
        <f t="shared" si="81"/>
        <v>2</v>
      </c>
      <c r="R86" s="3">
        <f t="shared" si="81"/>
        <v>2</v>
      </c>
      <c r="S86" s="3">
        <f t="shared" si="81"/>
        <v>2</v>
      </c>
      <c r="T86" s="3">
        <f t="shared" si="81"/>
        <v>0</v>
      </c>
      <c r="U86" s="3">
        <f t="shared" si="81"/>
        <v>0</v>
      </c>
      <c r="V86" s="3">
        <f t="shared" si="81"/>
        <v>0</v>
      </c>
      <c r="W86" s="3">
        <f t="shared" si="81"/>
        <v>0</v>
      </c>
      <c r="X86" s="3">
        <f t="shared" si="81"/>
        <v>0</v>
      </c>
      <c r="Y86" s="3">
        <f t="shared" si="81"/>
        <v>0</v>
      </c>
      <c r="Z86" s="3">
        <f t="shared" si="81"/>
        <v>0</v>
      </c>
      <c r="AA86" s="3">
        <f t="shared" si="81"/>
        <v>0</v>
      </c>
      <c r="AB86" s="3">
        <f t="shared" si="81"/>
        <v>0</v>
      </c>
      <c r="AC86" s="3">
        <f t="shared" si="81"/>
        <v>0</v>
      </c>
    </row>
    <row r="87" spans="1:49" x14ac:dyDescent="0.25">
      <c r="A87" s="218" t="s">
        <v>291</v>
      </c>
      <c r="B87" s="216"/>
      <c r="C87" s="216"/>
      <c r="D87" s="217"/>
      <c r="E87" s="217">
        <f>SUM(I87:AC87)</f>
        <v>10</v>
      </c>
      <c r="I87" s="178"/>
      <c r="J87" s="178">
        <f>IF(J$50&lt;=$D$39,1,0)</f>
        <v>1</v>
      </c>
      <c r="K87" s="178">
        <f t="shared" ref="K87:AC87" si="82">IF(K$50&lt;=$D$39,1,0)</f>
        <v>1</v>
      </c>
      <c r="L87" s="178">
        <f t="shared" si="82"/>
        <v>1</v>
      </c>
      <c r="M87" s="178">
        <f t="shared" si="82"/>
        <v>1</v>
      </c>
      <c r="N87" s="178">
        <f t="shared" si="82"/>
        <v>1</v>
      </c>
      <c r="O87" s="178">
        <f t="shared" si="82"/>
        <v>1</v>
      </c>
      <c r="P87" s="178">
        <f t="shared" si="82"/>
        <v>1</v>
      </c>
      <c r="Q87" s="178">
        <f t="shared" si="82"/>
        <v>1</v>
      </c>
      <c r="R87" s="178">
        <f t="shared" si="82"/>
        <v>1</v>
      </c>
      <c r="S87" s="178">
        <f t="shared" si="82"/>
        <v>1</v>
      </c>
      <c r="T87" s="178">
        <f t="shared" si="82"/>
        <v>0</v>
      </c>
      <c r="U87" s="178">
        <f t="shared" si="82"/>
        <v>0</v>
      </c>
      <c r="V87" s="178">
        <f t="shared" si="82"/>
        <v>0</v>
      </c>
      <c r="W87" s="178">
        <f t="shared" si="82"/>
        <v>0</v>
      </c>
      <c r="X87" s="178">
        <f t="shared" si="82"/>
        <v>0</v>
      </c>
      <c r="Y87" s="178">
        <f t="shared" si="82"/>
        <v>0</v>
      </c>
      <c r="Z87" s="178">
        <f t="shared" si="82"/>
        <v>0</v>
      </c>
      <c r="AA87" s="178">
        <f t="shared" si="82"/>
        <v>0</v>
      </c>
      <c r="AB87" s="178">
        <f t="shared" si="82"/>
        <v>0</v>
      </c>
      <c r="AC87" s="178">
        <f t="shared" si="82"/>
        <v>0</v>
      </c>
    </row>
    <row r="88" spans="1:49" x14ac:dyDescent="0.25">
      <c r="A88" s="218" t="s">
        <v>292</v>
      </c>
      <c r="B88" s="216"/>
      <c r="C88" s="216"/>
      <c r="D88" s="217"/>
      <c r="E88" s="217">
        <f>SUM(J88:AW88)</f>
        <v>35</v>
      </c>
      <c r="J88" s="16">
        <f>IF(J$50&gt;=$E$38,1,0)*IF(J$50&gt;$E$39,0,1)</f>
        <v>0</v>
      </c>
      <c r="K88" s="16">
        <f t="shared" ref="K88:AW88" si="83">IF(K$50&gt;=$E$38,1,0)*IF(K$50&gt;$E$39,0,1)</f>
        <v>0</v>
      </c>
      <c r="L88" s="16">
        <f t="shared" si="83"/>
        <v>0</v>
      </c>
      <c r="M88" s="16">
        <f t="shared" si="83"/>
        <v>0</v>
      </c>
      <c r="N88" s="16">
        <f t="shared" si="83"/>
        <v>0</v>
      </c>
      <c r="O88" s="16">
        <f t="shared" si="83"/>
        <v>1</v>
      </c>
      <c r="P88" s="16">
        <f t="shared" si="83"/>
        <v>1</v>
      </c>
      <c r="Q88" s="16">
        <f t="shared" si="83"/>
        <v>1</v>
      </c>
      <c r="R88" s="16">
        <f t="shared" si="83"/>
        <v>1</v>
      </c>
      <c r="S88" s="16">
        <f t="shared" si="83"/>
        <v>1</v>
      </c>
      <c r="T88" s="16">
        <f t="shared" si="83"/>
        <v>1</v>
      </c>
      <c r="U88" s="16">
        <f t="shared" si="83"/>
        <v>1</v>
      </c>
      <c r="V88" s="16">
        <f t="shared" si="83"/>
        <v>1</v>
      </c>
      <c r="W88" s="16">
        <f t="shared" si="83"/>
        <v>1</v>
      </c>
      <c r="X88" s="16">
        <f t="shared" si="83"/>
        <v>1</v>
      </c>
      <c r="Y88" s="16">
        <f t="shared" si="83"/>
        <v>1</v>
      </c>
      <c r="Z88" s="16">
        <f t="shared" si="83"/>
        <v>1</v>
      </c>
      <c r="AA88" s="16">
        <f t="shared" si="83"/>
        <v>1</v>
      </c>
      <c r="AB88" s="16">
        <f t="shared" si="83"/>
        <v>1</v>
      </c>
      <c r="AC88" s="16">
        <f t="shared" si="83"/>
        <v>1</v>
      </c>
      <c r="AD88" s="16">
        <f t="shared" si="83"/>
        <v>1</v>
      </c>
      <c r="AE88" s="16">
        <f t="shared" si="83"/>
        <v>1</v>
      </c>
      <c r="AF88" s="16">
        <f t="shared" si="83"/>
        <v>1</v>
      </c>
      <c r="AG88" s="16">
        <f t="shared" si="83"/>
        <v>1</v>
      </c>
      <c r="AH88" s="16">
        <f t="shared" si="83"/>
        <v>1</v>
      </c>
      <c r="AI88" s="16">
        <f t="shared" si="83"/>
        <v>1</v>
      </c>
      <c r="AJ88" s="16">
        <f t="shared" si="83"/>
        <v>1</v>
      </c>
      <c r="AK88" s="16">
        <f t="shared" si="83"/>
        <v>1</v>
      </c>
      <c r="AL88" s="16">
        <f t="shared" si="83"/>
        <v>1</v>
      </c>
      <c r="AM88" s="16">
        <f t="shared" si="83"/>
        <v>1</v>
      </c>
      <c r="AN88" s="16">
        <f t="shared" si="83"/>
        <v>1</v>
      </c>
      <c r="AO88" s="16">
        <f t="shared" si="83"/>
        <v>1</v>
      </c>
      <c r="AP88" s="16">
        <f t="shared" si="83"/>
        <v>1</v>
      </c>
      <c r="AQ88" s="16">
        <f t="shared" si="83"/>
        <v>1</v>
      </c>
      <c r="AR88" s="16">
        <f t="shared" si="83"/>
        <v>1</v>
      </c>
      <c r="AS88" s="16">
        <f t="shared" si="83"/>
        <v>1</v>
      </c>
      <c r="AT88" s="16">
        <f t="shared" si="83"/>
        <v>1</v>
      </c>
      <c r="AU88" s="16">
        <f t="shared" si="83"/>
        <v>1</v>
      </c>
      <c r="AV88" s="16">
        <f t="shared" si="83"/>
        <v>1</v>
      </c>
      <c r="AW88" s="16">
        <f t="shared" si="83"/>
        <v>1</v>
      </c>
    </row>
    <row r="89" spans="1:49" x14ac:dyDescent="0.25">
      <c r="A89" s="218" t="s">
        <v>296</v>
      </c>
      <c r="B89" s="216"/>
      <c r="C89" s="216"/>
      <c r="D89" s="217"/>
      <c r="E89" s="219">
        <f>F39</f>
        <v>0</v>
      </c>
      <c r="J89" s="3">
        <f>IF(J$50=$E$39,$E$89,0)</f>
        <v>0</v>
      </c>
      <c r="K89" s="3">
        <f t="shared" ref="K89:AW89" si="84">IF(K$50=$E$39,$E$89,0)</f>
        <v>0</v>
      </c>
      <c r="L89" s="3">
        <f t="shared" si="84"/>
        <v>0</v>
      </c>
      <c r="M89" s="3">
        <f t="shared" si="84"/>
        <v>0</v>
      </c>
      <c r="N89" s="3">
        <f t="shared" si="84"/>
        <v>0</v>
      </c>
      <c r="O89" s="3">
        <f t="shared" si="84"/>
        <v>0</v>
      </c>
      <c r="P89" s="3">
        <f t="shared" si="84"/>
        <v>0</v>
      </c>
      <c r="Q89" s="3">
        <f t="shared" si="84"/>
        <v>0</v>
      </c>
      <c r="R89" s="3">
        <f t="shared" si="84"/>
        <v>0</v>
      </c>
      <c r="S89" s="3">
        <f t="shared" si="84"/>
        <v>0</v>
      </c>
      <c r="T89" s="3">
        <f t="shared" si="84"/>
        <v>0</v>
      </c>
      <c r="U89" s="3">
        <f t="shared" si="84"/>
        <v>0</v>
      </c>
      <c r="V89" s="3">
        <f t="shared" si="84"/>
        <v>0</v>
      </c>
      <c r="W89" s="3">
        <f t="shared" si="84"/>
        <v>0</v>
      </c>
      <c r="X89" s="3">
        <f t="shared" si="84"/>
        <v>0</v>
      </c>
      <c r="Y89" s="3">
        <f t="shared" si="84"/>
        <v>0</v>
      </c>
      <c r="Z89" s="3">
        <f t="shared" si="84"/>
        <v>0</v>
      </c>
      <c r="AA89" s="3">
        <f t="shared" si="84"/>
        <v>0</v>
      </c>
      <c r="AB89" s="3">
        <f t="shared" si="84"/>
        <v>0</v>
      </c>
      <c r="AC89" s="3">
        <f t="shared" si="84"/>
        <v>0</v>
      </c>
      <c r="AD89" s="3">
        <f t="shared" si="84"/>
        <v>0</v>
      </c>
      <c r="AE89" s="3">
        <f t="shared" si="84"/>
        <v>0</v>
      </c>
      <c r="AF89" s="3">
        <f t="shared" si="84"/>
        <v>0</v>
      </c>
      <c r="AG89" s="3">
        <f t="shared" si="84"/>
        <v>0</v>
      </c>
      <c r="AH89" s="3">
        <f t="shared" si="84"/>
        <v>0</v>
      </c>
      <c r="AI89" s="3">
        <f t="shared" si="84"/>
        <v>0</v>
      </c>
      <c r="AJ89" s="3">
        <f t="shared" si="84"/>
        <v>0</v>
      </c>
      <c r="AK89" s="3">
        <f t="shared" si="84"/>
        <v>0</v>
      </c>
      <c r="AL89" s="3">
        <f t="shared" si="84"/>
        <v>0</v>
      </c>
      <c r="AM89" s="3">
        <f t="shared" si="84"/>
        <v>0</v>
      </c>
      <c r="AN89" s="3">
        <f t="shared" si="84"/>
        <v>0</v>
      </c>
      <c r="AO89" s="3">
        <f t="shared" si="84"/>
        <v>0</v>
      </c>
      <c r="AP89" s="3">
        <f t="shared" si="84"/>
        <v>0</v>
      </c>
      <c r="AQ89" s="3">
        <f t="shared" si="84"/>
        <v>0</v>
      </c>
      <c r="AR89" s="3">
        <f t="shared" si="84"/>
        <v>0</v>
      </c>
      <c r="AS89" s="3">
        <f t="shared" si="84"/>
        <v>0</v>
      </c>
      <c r="AT89" s="3">
        <f t="shared" si="84"/>
        <v>0</v>
      </c>
      <c r="AU89" s="3">
        <f t="shared" si="84"/>
        <v>0</v>
      </c>
      <c r="AV89" s="3">
        <f t="shared" si="84"/>
        <v>0</v>
      </c>
      <c r="AW89" s="3">
        <f t="shared" si="84"/>
        <v>0</v>
      </c>
    </row>
    <row r="90" spans="1:49" x14ac:dyDescent="0.25">
      <c r="A90" s="218" t="s">
        <v>293</v>
      </c>
      <c r="B90" s="216"/>
      <c r="C90" s="216"/>
      <c r="D90" s="217"/>
      <c r="E90" s="220">
        <f>F38</f>
        <v>0.03</v>
      </c>
      <c r="I90" s="3">
        <v>1</v>
      </c>
      <c r="J90" s="3">
        <f>I90*(1+$E90)</f>
        <v>1.03</v>
      </c>
      <c r="K90" s="3">
        <f t="shared" ref="K90:AW90" si="85">J90*(1+$E90)</f>
        <v>1.0609</v>
      </c>
      <c r="L90" s="3">
        <f t="shared" si="85"/>
        <v>1.092727</v>
      </c>
      <c r="M90" s="3">
        <f t="shared" si="85"/>
        <v>1.1255088100000001</v>
      </c>
      <c r="N90" s="3">
        <f t="shared" si="85"/>
        <v>1.1592740743000001</v>
      </c>
      <c r="O90" s="3">
        <f t="shared" si="85"/>
        <v>1.1940522965290001</v>
      </c>
      <c r="P90" s="3">
        <f t="shared" si="85"/>
        <v>1.2298738654248702</v>
      </c>
      <c r="Q90" s="3">
        <f t="shared" si="85"/>
        <v>1.2667700813876164</v>
      </c>
      <c r="R90" s="3">
        <f t="shared" si="85"/>
        <v>1.3047731838292449</v>
      </c>
      <c r="S90" s="3">
        <f t="shared" si="85"/>
        <v>1.3439163793441222</v>
      </c>
      <c r="T90" s="3">
        <f t="shared" si="85"/>
        <v>1.3842338707244459</v>
      </c>
      <c r="U90" s="3">
        <f t="shared" si="85"/>
        <v>1.4257608868461793</v>
      </c>
      <c r="V90" s="3">
        <f t="shared" si="85"/>
        <v>1.4685337134515648</v>
      </c>
      <c r="W90" s="3">
        <f t="shared" si="85"/>
        <v>1.5125897248551119</v>
      </c>
      <c r="X90" s="3">
        <f t="shared" si="85"/>
        <v>1.5579674166007653</v>
      </c>
      <c r="Y90" s="3">
        <f t="shared" si="85"/>
        <v>1.6047064390987884</v>
      </c>
      <c r="Z90" s="3">
        <f t="shared" si="85"/>
        <v>1.652847632271752</v>
      </c>
      <c r="AA90" s="3">
        <f t="shared" si="85"/>
        <v>1.7024330612399046</v>
      </c>
      <c r="AB90" s="3">
        <f t="shared" si="85"/>
        <v>1.7535060530771018</v>
      </c>
      <c r="AC90" s="3">
        <f t="shared" si="85"/>
        <v>1.806111234669415</v>
      </c>
      <c r="AD90" s="3">
        <f t="shared" si="85"/>
        <v>1.8602945717094976</v>
      </c>
      <c r="AE90" s="3">
        <f t="shared" si="85"/>
        <v>1.9161034088607827</v>
      </c>
      <c r="AF90" s="3">
        <f t="shared" si="85"/>
        <v>1.9735865111266062</v>
      </c>
      <c r="AG90" s="3">
        <f t="shared" si="85"/>
        <v>2.0327941064604045</v>
      </c>
      <c r="AH90" s="3">
        <f t="shared" si="85"/>
        <v>2.0937779296542165</v>
      </c>
      <c r="AI90" s="3">
        <f t="shared" si="85"/>
        <v>2.1565912675438432</v>
      </c>
      <c r="AJ90" s="3">
        <f t="shared" si="85"/>
        <v>2.2212890055701586</v>
      </c>
      <c r="AK90" s="3">
        <f t="shared" si="85"/>
        <v>2.2879276757372633</v>
      </c>
      <c r="AL90" s="3">
        <f t="shared" si="85"/>
        <v>2.3565655060093813</v>
      </c>
      <c r="AM90" s="3">
        <f t="shared" si="85"/>
        <v>2.4272624711896627</v>
      </c>
      <c r="AN90" s="3">
        <f t="shared" si="85"/>
        <v>2.5000803453253524</v>
      </c>
      <c r="AO90" s="3">
        <f t="shared" si="85"/>
        <v>2.5750827556851132</v>
      </c>
      <c r="AP90" s="3">
        <f t="shared" si="85"/>
        <v>2.6523352383556666</v>
      </c>
      <c r="AQ90" s="3">
        <f t="shared" si="85"/>
        <v>2.7319052955063365</v>
      </c>
      <c r="AR90" s="3">
        <f t="shared" si="85"/>
        <v>2.8138624543715265</v>
      </c>
      <c r="AS90" s="3">
        <f t="shared" si="85"/>
        <v>2.8982783280026725</v>
      </c>
      <c r="AT90" s="3">
        <f t="shared" si="85"/>
        <v>2.9852266778427525</v>
      </c>
      <c r="AU90" s="3">
        <f t="shared" si="85"/>
        <v>3.074783478178035</v>
      </c>
      <c r="AV90" s="3">
        <f t="shared" si="85"/>
        <v>3.1670269825233763</v>
      </c>
      <c r="AW90" s="3">
        <f t="shared" si="85"/>
        <v>3.2620377919990777</v>
      </c>
    </row>
    <row r="91" spans="1:49" x14ac:dyDescent="0.25">
      <c r="A91" s="218" t="s">
        <v>294</v>
      </c>
      <c r="B91" s="216"/>
      <c r="C91" s="216"/>
      <c r="D91" s="217"/>
      <c r="E91" s="217">
        <f>SUM(J91:AW91)+1E-30</f>
        <v>72.194887641001628</v>
      </c>
      <c r="J91" s="3">
        <f>J88*J90*(1-$E$89)</f>
        <v>0</v>
      </c>
      <c r="K91" s="3">
        <f t="shared" ref="K91:AW91" si="86">K88*K90*(1-$E$89)</f>
        <v>0</v>
      </c>
      <c r="L91" s="3">
        <f t="shared" si="86"/>
        <v>0</v>
      </c>
      <c r="M91" s="3">
        <f t="shared" si="86"/>
        <v>0</v>
      </c>
      <c r="N91" s="3">
        <f t="shared" si="86"/>
        <v>0</v>
      </c>
      <c r="O91" s="3">
        <f t="shared" si="86"/>
        <v>1.1940522965290001</v>
      </c>
      <c r="P91" s="3">
        <f t="shared" si="86"/>
        <v>1.2298738654248702</v>
      </c>
      <c r="Q91" s="3">
        <f t="shared" si="86"/>
        <v>1.2667700813876164</v>
      </c>
      <c r="R91" s="3">
        <f t="shared" si="86"/>
        <v>1.3047731838292449</v>
      </c>
      <c r="S91" s="3">
        <f t="shared" si="86"/>
        <v>1.3439163793441222</v>
      </c>
      <c r="T91" s="3">
        <f t="shared" si="86"/>
        <v>1.3842338707244459</v>
      </c>
      <c r="U91" s="3">
        <f t="shared" si="86"/>
        <v>1.4257608868461793</v>
      </c>
      <c r="V91" s="3">
        <f t="shared" si="86"/>
        <v>1.4685337134515648</v>
      </c>
      <c r="W91" s="3">
        <f t="shared" si="86"/>
        <v>1.5125897248551119</v>
      </c>
      <c r="X91" s="3">
        <f t="shared" si="86"/>
        <v>1.5579674166007653</v>
      </c>
      <c r="Y91" s="3">
        <f t="shared" si="86"/>
        <v>1.6047064390987884</v>
      </c>
      <c r="Z91" s="3">
        <f t="shared" si="86"/>
        <v>1.652847632271752</v>
      </c>
      <c r="AA91" s="3">
        <f t="shared" si="86"/>
        <v>1.7024330612399046</v>
      </c>
      <c r="AB91" s="3">
        <f t="shared" si="86"/>
        <v>1.7535060530771018</v>
      </c>
      <c r="AC91" s="3">
        <f t="shared" si="86"/>
        <v>1.806111234669415</v>
      </c>
      <c r="AD91" s="3">
        <f t="shared" si="86"/>
        <v>1.8602945717094976</v>
      </c>
      <c r="AE91" s="3">
        <f t="shared" si="86"/>
        <v>1.9161034088607827</v>
      </c>
      <c r="AF91" s="3">
        <f t="shared" si="86"/>
        <v>1.9735865111266062</v>
      </c>
      <c r="AG91" s="3">
        <f t="shared" si="86"/>
        <v>2.0327941064604045</v>
      </c>
      <c r="AH91" s="3">
        <f t="shared" si="86"/>
        <v>2.0937779296542165</v>
      </c>
      <c r="AI91" s="3">
        <f t="shared" si="86"/>
        <v>2.1565912675438432</v>
      </c>
      <c r="AJ91" s="3">
        <f t="shared" si="86"/>
        <v>2.2212890055701586</v>
      </c>
      <c r="AK91" s="3">
        <f t="shared" si="86"/>
        <v>2.2879276757372633</v>
      </c>
      <c r="AL91" s="3">
        <f t="shared" si="86"/>
        <v>2.3565655060093813</v>
      </c>
      <c r="AM91" s="3">
        <f t="shared" si="86"/>
        <v>2.4272624711896627</v>
      </c>
      <c r="AN91" s="3">
        <f t="shared" si="86"/>
        <v>2.5000803453253524</v>
      </c>
      <c r="AO91" s="3">
        <f t="shared" si="86"/>
        <v>2.5750827556851132</v>
      </c>
      <c r="AP91" s="3">
        <f t="shared" si="86"/>
        <v>2.6523352383556666</v>
      </c>
      <c r="AQ91" s="3">
        <f t="shared" si="86"/>
        <v>2.7319052955063365</v>
      </c>
      <c r="AR91" s="3">
        <f t="shared" si="86"/>
        <v>2.8138624543715265</v>
      </c>
      <c r="AS91" s="3">
        <f t="shared" si="86"/>
        <v>2.8982783280026725</v>
      </c>
      <c r="AT91" s="3">
        <f t="shared" si="86"/>
        <v>2.9852266778427525</v>
      </c>
      <c r="AU91" s="3">
        <f t="shared" si="86"/>
        <v>3.074783478178035</v>
      </c>
      <c r="AV91" s="3">
        <f t="shared" si="86"/>
        <v>3.1670269825233763</v>
      </c>
      <c r="AW91" s="3">
        <f t="shared" si="86"/>
        <v>3.2620377919990777</v>
      </c>
    </row>
    <row r="92" spans="1:49" x14ac:dyDescent="0.25">
      <c r="A92" s="218" t="s">
        <v>295</v>
      </c>
      <c r="B92" s="216"/>
      <c r="C92" s="216"/>
      <c r="D92" s="217"/>
      <c r="E92" s="220">
        <f>SUM(J92:AW92)</f>
        <v>0.99999999999999956</v>
      </c>
      <c r="J92" s="180">
        <f>J91/$E$91*(1-$E$89)+J89</f>
        <v>0</v>
      </c>
      <c r="K92" s="180">
        <f t="shared" ref="K92:AW92" si="87">K91/$E$91*(1-$E$89)+K89</f>
        <v>0</v>
      </c>
      <c r="L92" s="180">
        <f t="shared" si="87"/>
        <v>0</v>
      </c>
      <c r="M92" s="180">
        <f t="shared" si="87"/>
        <v>0</v>
      </c>
      <c r="N92" s="180">
        <f t="shared" si="87"/>
        <v>0</v>
      </c>
      <c r="O92" s="180">
        <f t="shared" si="87"/>
        <v>1.6539291569599483E-2</v>
      </c>
      <c r="P92" s="180">
        <f t="shared" si="87"/>
        <v>1.7035470316687468E-2</v>
      </c>
      <c r="Q92" s="180">
        <f t="shared" si="87"/>
        <v>1.7546534426188094E-2</v>
      </c>
      <c r="R92" s="180">
        <f t="shared" si="87"/>
        <v>1.8072930458973735E-2</v>
      </c>
      <c r="S92" s="180">
        <f t="shared" si="87"/>
        <v>1.8615118372742948E-2</v>
      </c>
      <c r="T92" s="180">
        <f t="shared" si="87"/>
        <v>1.9173571923925239E-2</v>
      </c>
      <c r="U92" s="180">
        <f t="shared" si="87"/>
        <v>1.9748779081642995E-2</v>
      </c>
      <c r="V92" s="180">
        <f t="shared" si="87"/>
        <v>2.0341242454092287E-2</v>
      </c>
      <c r="W92" s="180">
        <f t="shared" si="87"/>
        <v>2.0951479727715057E-2</v>
      </c>
      <c r="X92" s="180">
        <f t="shared" si="87"/>
        <v>2.1580024119546508E-2</v>
      </c>
      <c r="Y92" s="180">
        <f t="shared" si="87"/>
        <v>2.2227424843132906E-2</v>
      </c>
      <c r="Z92" s="180">
        <f t="shared" si="87"/>
        <v>2.2894247588426894E-2</v>
      </c>
      <c r="AA92" s="180">
        <f t="shared" si="87"/>
        <v>2.35810750160797E-2</v>
      </c>
      <c r="AB92" s="180">
        <f t="shared" si="87"/>
        <v>2.4288507266562093E-2</v>
      </c>
      <c r="AC92" s="180">
        <f t="shared" si="87"/>
        <v>2.5017162484558958E-2</v>
      </c>
      <c r="AD92" s="180">
        <f t="shared" si="87"/>
        <v>2.5767677359095728E-2</v>
      </c>
      <c r="AE92" s="180">
        <f t="shared" si="87"/>
        <v>2.6540707679868603E-2</v>
      </c>
      <c r="AF92" s="180">
        <f t="shared" si="87"/>
        <v>2.7336928910264659E-2</v>
      </c>
      <c r="AG92" s="180">
        <f t="shared" si="87"/>
        <v>2.81570367775726E-2</v>
      </c>
      <c r="AH92" s="180">
        <f t="shared" si="87"/>
        <v>2.9001747880899778E-2</v>
      </c>
      <c r="AI92" s="180">
        <f t="shared" si="87"/>
        <v>2.9871800317326773E-2</v>
      </c>
      <c r="AJ92" s="180">
        <f t="shared" si="87"/>
        <v>3.0767954326846578E-2</v>
      </c>
      <c r="AK92" s="180">
        <f t="shared" si="87"/>
        <v>3.1690992956651974E-2</v>
      </c>
      <c r="AL92" s="180">
        <f t="shared" si="87"/>
        <v>3.2641722745351535E-2</v>
      </c>
      <c r="AM92" s="180">
        <f t="shared" si="87"/>
        <v>3.3620974427712079E-2</v>
      </c>
      <c r="AN92" s="180">
        <f t="shared" si="87"/>
        <v>3.4629603660543441E-2</v>
      </c>
      <c r="AO92" s="180">
        <f t="shared" si="87"/>
        <v>3.5668491770359745E-2</v>
      </c>
      <c r="AP92" s="180">
        <f t="shared" si="87"/>
        <v>3.6738546523470542E-2</v>
      </c>
      <c r="AQ92" s="180">
        <f t="shared" si="87"/>
        <v>3.7840702919174657E-2</v>
      </c>
      <c r="AR92" s="180">
        <f t="shared" si="87"/>
        <v>3.8975924006749894E-2</v>
      </c>
      <c r="AS92" s="180">
        <f t="shared" si="87"/>
        <v>4.0145201726952393E-2</v>
      </c>
      <c r="AT92" s="180">
        <f t="shared" si="87"/>
        <v>4.1349557778760961E-2</v>
      </c>
      <c r="AU92" s="180">
        <f t="shared" si="87"/>
        <v>4.2590044512123788E-2</v>
      </c>
      <c r="AV92" s="180">
        <f t="shared" si="87"/>
        <v>4.386774584748751E-2</v>
      </c>
      <c r="AW92" s="180">
        <f t="shared" si="87"/>
        <v>4.5183778222912134E-2</v>
      </c>
    </row>
    <row r="93" spans="1:49" x14ac:dyDescent="0.25">
      <c r="A93" s="218" t="s">
        <v>329</v>
      </c>
      <c r="B93" s="216"/>
      <c r="C93" s="221" t="s">
        <v>334</v>
      </c>
      <c r="D93" s="222">
        <f>Rates!F11</f>
        <v>3.0099999999999998E-2</v>
      </c>
      <c r="E93" s="223">
        <f>ROUND(SUM(J93:AW93),0)</f>
        <v>26</v>
      </c>
      <c r="J93" s="3">
        <f>J$50*J92</f>
        <v>0</v>
      </c>
      <c r="K93" s="3">
        <f t="shared" ref="K93:AW93" si="88">K$50*K92</f>
        <v>0</v>
      </c>
      <c r="L93" s="3">
        <f t="shared" si="88"/>
        <v>0</v>
      </c>
      <c r="M93" s="3">
        <f t="shared" si="88"/>
        <v>0</v>
      </c>
      <c r="N93" s="3">
        <f t="shared" si="88"/>
        <v>0</v>
      </c>
      <c r="O93" s="3">
        <f t="shared" si="88"/>
        <v>9.92357494175969E-2</v>
      </c>
      <c r="P93" s="3">
        <f t="shared" si="88"/>
        <v>0.11924829221681228</v>
      </c>
      <c r="Q93" s="3">
        <f t="shared" si="88"/>
        <v>0.14037227540950475</v>
      </c>
      <c r="R93" s="3">
        <f t="shared" si="88"/>
        <v>0.16265637413076361</v>
      </c>
      <c r="S93" s="3">
        <f t="shared" si="88"/>
        <v>0.18615118372742948</v>
      </c>
      <c r="T93" s="3">
        <f t="shared" si="88"/>
        <v>0.21090929116317764</v>
      </c>
      <c r="U93" s="3">
        <f t="shared" si="88"/>
        <v>0.23698534897971596</v>
      </c>
      <c r="V93" s="3">
        <f t="shared" si="88"/>
        <v>0.26443615190319975</v>
      </c>
      <c r="W93" s="3">
        <f t="shared" si="88"/>
        <v>0.29332071618801081</v>
      </c>
      <c r="X93" s="3">
        <f t="shared" si="88"/>
        <v>0.32370036179319761</v>
      </c>
      <c r="Y93" s="3">
        <f t="shared" si="88"/>
        <v>0.3556387974901265</v>
      </c>
      <c r="Z93" s="3">
        <f t="shared" si="88"/>
        <v>0.38920220900325719</v>
      </c>
      <c r="AA93" s="3">
        <f t="shared" si="88"/>
        <v>0.4244593502894346</v>
      </c>
      <c r="AB93" s="3">
        <f t="shared" si="88"/>
        <v>0.46148163806467979</v>
      </c>
      <c r="AC93" s="3">
        <f t="shared" si="88"/>
        <v>0.50034324969117916</v>
      </c>
      <c r="AD93" s="3">
        <f t="shared" si="88"/>
        <v>0.5411212245410103</v>
      </c>
      <c r="AE93" s="3">
        <f t="shared" si="88"/>
        <v>0.58389556895710926</v>
      </c>
      <c r="AF93" s="3">
        <f t="shared" si="88"/>
        <v>0.62874936493608713</v>
      </c>
      <c r="AG93" s="3">
        <f t="shared" si="88"/>
        <v>0.6757688826617424</v>
      </c>
      <c r="AH93" s="3">
        <f t="shared" si="88"/>
        <v>0.72504369702249449</v>
      </c>
      <c r="AI93" s="3">
        <f t="shared" si="88"/>
        <v>0.77666680825049605</v>
      </c>
      <c r="AJ93" s="3">
        <f t="shared" si="88"/>
        <v>0.83073476682485758</v>
      </c>
      <c r="AK93" s="3">
        <f t="shared" si="88"/>
        <v>0.88734780278625525</v>
      </c>
      <c r="AL93" s="3">
        <f t="shared" si="88"/>
        <v>0.94660995961519456</v>
      </c>
      <c r="AM93" s="3">
        <f t="shared" si="88"/>
        <v>1.0086292328313624</v>
      </c>
      <c r="AN93" s="3">
        <f t="shared" si="88"/>
        <v>1.0735177134768468</v>
      </c>
      <c r="AO93" s="3">
        <f t="shared" si="88"/>
        <v>1.1413917366515118</v>
      </c>
      <c r="AP93" s="3">
        <f t="shared" si="88"/>
        <v>1.212372035274528</v>
      </c>
      <c r="AQ93" s="3">
        <f t="shared" si="88"/>
        <v>1.2865838992519383</v>
      </c>
      <c r="AR93" s="3">
        <f t="shared" si="88"/>
        <v>1.3641573402362464</v>
      </c>
      <c r="AS93" s="3">
        <f t="shared" si="88"/>
        <v>1.4452272621702862</v>
      </c>
      <c r="AT93" s="3">
        <f t="shared" si="88"/>
        <v>1.5299336378141555</v>
      </c>
      <c r="AU93" s="3">
        <f t="shared" si="88"/>
        <v>1.6184216914607039</v>
      </c>
      <c r="AV93" s="3">
        <f t="shared" si="88"/>
        <v>1.710842088052013</v>
      </c>
      <c r="AW93" s="3">
        <f t="shared" si="88"/>
        <v>1.8073511289164854</v>
      </c>
    </row>
    <row r="94" spans="1:49" x14ac:dyDescent="0.25">
      <c r="A94" s="226"/>
      <c r="B94" s="227"/>
      <c r="C94" s="227"/>
      <c r="D94" s="227"/>
      <c r="E94" s="227"/>
    </row>
    <row r="95" spans="1:49" x14ac:dyDescent="0.25">
      <c r="A95" s="226"/>
      <c r="B95" s="227"/>
      <c r="C95" s="227"/>
      <c r="D95" s="227"/>
      <c r="E95" s="227"/>
    </row>
    <row r="96" spans="1:49" x14ac:dyDescent="0.25">
      <c r="A96" s="228" t="s">
        <v>11</v>
      </c>
      <c r="B96" s="229"/>
      <c r="C96" s="229"/>
      <c r="D96" s="230" t="s">
        <v>289</v>
      </c>
      <c r="E96" s="230">
        <f>D40</f>
        <v>55.808549999999997</v>
      </c>
    </row>
    <row r="97" spans="1:49" x14ac:dyDescent="0.25">
      <c r="A97" s="231" t="s">
        <v>290</v>
      </c>
      <c r="B97" s="229"/>
      <c r="C97" s="229"/>
      <c r="D97" s="230"/>
      <c r="E97" s="230">
        <f>SUM(I97:AC97)</f>
        <v>55.808549999999997</v>
      </c>
      <c r="I97" s="3">
        <v>0</v>
      </c>
      <c r="J97" s="3">
        <f>SUM(Project!J16:J21)-Dashboard!J75-Dashboard!J86</f>
        <v>11.161709999999999</v>
      </c>
      <c r="K97" s="3">
        <f>SUM(Project!K16:K21)-Dashboard!K75-Dashboard!K86</f>
        <v>11.161709999999999</v>
      </c>
      <c r="L97" s="3">
        <f>SUM(Project!L16:L21)-Dashboard!L75-Dashboard!L86</f>
        <v>11.161709999999999</v>
      </c>
      <c r="M97" s="3">
        <f>SUM(Project!M16:M21)-Dashboard!M75-Dashboard!M86</f>
        <v>11.161709999999999</v>
      </c>
      <c r="N97" s="3">
        <f>SUM(Project!N16:N21)-Dashboard!N75-Dashboard!N86</f>
        <v>11.161709999999999</v>
      </c>
      <c r="O97" s="3">
        <f>SUM(Project!O16:O21)-Dashboard!O75-Dashboard!O86</f>
        <v>0</v>
      </c>
      <c r="P97" s="3">
        <f>SUM(Project!P16:P21)-Dashboard!P75-Dashboard!P86</f>
        <v>0</v>
      </c>
      <c r="Q97" s="3">
        <f>SUM(Project!Q16:Q21)-Dashboard!Q75-Dashboard!Q86</f>
        <v>0</v>
      </c>
      <c r="R97" s="3">
        <f>SUM(Project!R16:R21)-Dashboard!R75-Dashboard!R86</f>
        <v>0</v>
      </c>
      <c r="S97" s="3">
        <f>SUM(Project!S16:S21)-Dashboard!S75-Dashboard!S86</f>
        <v>0</v>
      </c>
      <c r="T97" s="3">
        <f>SUM(Project!T16:T21)-Dashboard!T75-Dashboard!T86</f>
        <v>0</v>
      </c>
      <c r="U97" s="3">
        <f>SUM(Project!U16:U21)-Dashboard!U75-Dashboard!U86</f>
        <v>0</v>
      </c>
      <c r="V97" s="3">
        <f>SUM(Project!V16:V21)-Dashboard!V75-Dashboard!V86</f>
        <v>0</v>
      </c>
      <c r="W97" s="3">
        <f>SUM(Project!W16:W21)-Dashboard!W75-Dashboard!W86</f>
        <v>0</v>
      </c>
      <c r="X97" s="3">
        <f>SUM(Project!X16:X21)-Dashboard!X75-Dashboard!X86</f>
        <v>0</v>
      </c>
      <c r="Y97" s="3">
        <f>SUM(Project!Y16:Y21)-Dashboard!Y75-Dashboard!Y86</f>
        <v>0</v>
      </c>
      <c r="Z97" s="3">
        <f>SUM(Project!Z16:Z21)-Dashboard!Z75-Dashboard!Z86</f>
        <v>0</v>
      </c>
      <c r="AA97" s="3">
        <f>SUM(Project!AA16:AA21)-Dashboard!AA75-Dashboard!AA86</f>
        <v>0</v>
      </c>
      <c r="AB97" s="3">
        <f>SUM(Project!AB16:AB21)-Dashboard!AB75-Dashboard!AB86</f>
        <v>0</v>
      </c>
      <c r="AC97" s="3">
        <f>SUM(Project!AC16:AC21)-Dashboard!AC75-Dashboard!AC86</f>
        <v>0</v>
      </c>
    </row>
    <row r="98" spans="1:49" x14ac:dyDescent="0.25">
      <c r="A98" s="231" t="s">
        <v>291</v>
      </c>
      <c r="B98" s="229"/>
      <c r="C98" s="229"/>
      <c r="D98" s="230"/>
      <c r="E98" s="230">
        <f>SUM(I98:AC98)</f>
        <v>10</v>
      </c>
      <c r="I98" s="178"/>
      <c r="J98" s="178">
        <f>IF(J$50&lt;=$D$45,1,0)</f>
        <v>1</v>
      </c>
      <c r="K98" s="178">
        <f t="shared" ref="K98:AC98" si="89">IF(K$50&lt;=$D$45,1,0)</f>
        <v>1</v>
      </c>
      <c r="L98" s="178">
        <f t="shared" si="89"/>
        <v>1</v>
      </c>
      <c r="M98" s="178">
        <f t="shared" si="89"/>
        <v>1</v>
      </c>
      <c r="N98" s="178">
        <f t="shared" si="89"/>
        <v>1</v>
      </c>
      <c r="O98" s="178">
        <f t="shared" si="89"/>
        <v>1</v>
      </c>
      <c r="P98" s="178">
        <f t="shared" si="89"/>
        <v>1</v>
      </c>
      <c r="Q98" s="178">
        <f t="shared" si="89"/>
        <v>1</v>
      </c>
      <c r="R98" s="178">
        <f t="shared" si="89"/>
        <v>1</v>
      </c>
      <c r="S98" s="178">
        <f t="shared" si="89"/>
        <v>1</v>
      </c>
      <c r="T98" s="178">
        <f t="shared" si="89"/>
        <v>0</v>
      </c>
      <c r="U98" s="178">
        <f t="shared" si="89"/>
        <v>0</v>
      </c>
      <c r="V98" s="178">
        <f t="shared" si="89"/>
        <v>0</v>
      </c>
      <c r="W98" s="178">
        <f t="shared" si="89"/>
        <v>0</v>
      </c>
      <c r="X98" s="178">
        <f t="shared" si="89"/>
        <v>0</v>
      </c>
      <c r="Y98" s="178">
        <f t="shared" si="89"/>
        <v>0</v>
      </c>
      <c r="Z98" s="178">
        <f t="shared" si="89"/>
        <v>0</v>
      </c>
      <c r="AA98" s="178">
        <f t="shared" si="89"/>
        <v>0</v>
      </c>
      <c r="AB98" s="178">
        <f t="shared" si="89"/>
        <v>0</v>
      </c>
      <c r="AC98" s="178">
        <f t="shared" si="89"/>
        <v>0</v>
      </c>
    </row>
    <row r="99" spans="1:49" x14ac:dyDescent="0.25">
      <c r="A99" s="231" t="s">
        <v>292</v>
      </c>
      <c r="B99" s="229"/>
      <c r="C99" s="229"/>
      <c r="D99" s="230"/>
      <c r="E99" s="230">
        <f>SUM(J99:AW99)</f>
        <v>35</v>
      </c>
      <c r="J99" s="16">
        <f>IF(J$50&gt;=$E$44,1,0)*IF(J$50&gt;$E$45,0,1)</f>
        <v>0</v>
      </c>
      <c r="K99" s="16">
        <f t="shared" ref="K99:AW99" si="90">IF(K$50&gt;=$E$44,1,0)*IF(K$50&gt;$E$45,0,1)</f>
        <v>0</v>
      </c>
      <c r="L99" s="16">
        <f t="shared" si="90"/>
        <v>0</v>
      </c>
      <c r="M99" s="16">
        <f t="shared" si="90"/>
        <v>0</v>
      </c>
      <c r="N99" s="16">
        <f t="shared" si="90"/>
        <v>0</v>
      </c>
      <c r="O99" s="16">
        <f t="shared" si="90"/>
        <v>1</v>
      </c>
      <c r="P99" s="16">
        <f t="shared" si="90"/>
        <v>1</v>
      </c>
      <c r="Q99" s="16">
        <f t="shared" si="90"/>
        <v>1</v>
      </c>
      <c r="R99" s="16">
        <f t="shared" si="90"/>
        <v>1</v>
      </c>
      <c r="S99" s="16">
        <f t="shared" si="90"/>
        <v>1</v>
      </c>
      <c r="T99" s="16">
        <f t="shared" si="90"/>
        <v>1</v>
      </c>
      <c r="U99" s="16">
        <f t="shared" si="90"/>
        <v>1</v>
      </c>
      <c r="V99" s="16">
        <f t="shared" si="90"/>
        <v>1</v>
      </c>
      <c r="W99" s="16">
        <f t="shared" si="90"/>
        <v>1</v>
      </c>
      <c r="X99" s="16">
        <f t="shared" si="90"/>
        <v>1</v>
      </c>
      <c r="Y99" s="16">
        <f t="shared" si="90"/>
        <v>1</v>
      </c>
      <c r="Z99" s="16">
        <f t="shared" si="90"/>
        <v>1</v>
      </c>
      <c r="AA99" s="16">
        <f t="shared" si="90"/>
        <v>1</v>
      </c>
      <c r="AB99" s="16">
        <f t="shared" si="90"/>
        <v>1</v>
      </c>
      <c r="AC99" s="16">
        <f t="shared" si="90"/>
        <v>1</v>
      </c>
      <c r="AD99" s="16">
        <f t="shared" si="90"/>
        <v>1</v>
      </c>
      <c r="AE99" s="16">
        <f t="shared" si="90"/>
        <v>1</v>
      </c>
      <c r="AF99" s="16">
        <f t="shared" si="90"/>
        <v>1</v>
      </c>
      <c r="AG99" s="16">
        <f t="shared" si="90"/>
        <v>1</v>
      </c>
      <c r="AH99" s="16">
        <f t="shared" si="90"/>
        <v>1</v>
      </c>
      <c r="AI99" s="16">
        <f t="shared" si="90"/>
        <v>1</v>
      </c>
      <c r="AJ99" s="16">
        <f t="shared" si="90"/>
        <v>1</v>
      </c>
      <c r="AK99" s="16">
        <f t="shared" si="90"/>
        <v>1</v>
      </c>
      <c r="AL99" s="16">
        <f t="shared" si="90"/>
        <v>1</v>
      </c>
      <c r="AM99" s="16">
        <f t="shared" si="90"/>
        <v>1</v>
      </c>
      <c r="AN99" s="16">
        <f t="shared" si="90"/>
        <v>1</v>
      </c>
      <c r="AO99" s="16">
        <f t="shared" si="90"/>
        <v>1</v>
      </c>
      <c r="AP99" s="16">
        <f t="shared" si="90"/>
        <v>1</v>
      </c>
      <c r="AQ99" s="16">
        <f t="shared" si="90"/>
        <v>1</v>
      </c>
      <c r="AR99" s="16">
        <f t="shared" si="90"/>
        <v>1</v>
      </c>
      <c r="AS99" s="16">
        <f t="shared" si="90"/>
        <v>1</v>
      </c>
      <c r="AT99" s="16">
        <f t="shared" si="90"/>
        <v>1</v>
      </c>
      <c r="AU99" s="16">
        <f t="shared" si="90"/>
        <v>1</v>
      </c>
      <c r="AV99" s="16">
        <f t="shared" si="90"/>
        <v>1</v>
      </c>
      <c r="AW99" s="16">
        <f t="shared" si="90"/>
        <v>1</v>
      </c>
    </row>
    <row r="100" spans="1:49" x14ac:dyDescent="0.25">
      <c r="A100" s="231" t="s">
        <v>296</v>
      </c>
      <c r="B100" s="229"/>
      <c r="C100" s="229"/>
      <c r="D100" s="230"/>
      <c r="E100" s="232">
        <f>F45</f>
        <v>0.5</v>
      </c>
      <c r="J100" s="3">
        <f>IF(J$50=$E$45,$E$100,0)</f>
        <v>0</v>
      </c>
      <c r="K100" s="3">
        <f t="shared" ref="K100:AW100" si="91">IF(K$50=$E$45,$E$100,0)</f>
        <v>0</v>
      </c>
      <c r="L100" s="3">
        <f t="shared" si="91"/>
        <v>0</v>
      </c>
      <c r="M100" s="3">
        <f t="shared" si="91"/>
        <v>0</v>
      </c>
      <c r="N100" s="3">
        <f t="shared" si="91"/>
        <v>0</v>
      </c>
      <c r="O100" s="3">
        <f t="shared" si="91"/>
        <v>0</v>
      </c>
      <c r="P100" s="3">
        <f t="shared" si="91"/>
        <v>0</v>
      </c>
      <c r="Q100" s="3">
        <f t="shared" si="91"/>
        <v>0</v>
      </c>
      <c r="R100" s="3">
        <f t="shared" si="91"/>
        <v>0</v>
      </c>
      <c r="S100" s="3">
        <f t="shared" si="91"/>
        <v>0</v>
      </c>
      <c r="T100" s="3">
        <f t="shared" si="91"/>
        <v>0</v>
      </c>
      <c r="U100" s="3">
        <f t="shared" si="91"/>
        <v>0</v>
      </c>
      <c r="V100" s="3">
        <f t="shared" si="91"/>
        <v>0</v>
      </c>
      <c r="W100" s="3">
        <f t="shared" si="91"/>
        <v>0</v>
      </c>
      <c r="X100" s="3">
        <f t="shared" si="91"/>
        <v>0</v>
      </c>
      <c r="Y100" s="3">
        <f t="shared" si="91"/>
        <v>0</v>
      </c>
      <c r="Z100" s="3">
        <f t="shared" si="91"/>
        <v>0</v>
      </c>
      <c r="AA100" s="3">
        <f t="shared" si="91"/>
        <v>0</v>
      </c>
      <c r="AB100" s="3">
        <f t="shared" si="91"/>
        <v>0</v>
      </c>
      <c r="AC100" s="3">
        <f t="shared" si="91"/>
        <v>0</v>
      </c>
      <c r="AD100" s="3">
        <f t="shared" si="91"/>
        <v>0</v>
      </c>
      <c r="AE100" s="3">
        <f t="shared" si="91"/>
        <v>0</v>
      </c>
      <c r="AF100" s="3">
        <f t="shared" si="91"/>
        <v>0</v>
      </c>
      <c r="AG100" s="3">
        <f t="shared" si="91"/>
        <v>0</v>
      </c>
      <c r="AH100" s="3">
        <f t="shared" si="91"/>
        <v>0</v>
      </c>
      <c r="AI100" s="3">
        <f t="shared" si="91"/>
        <v>0</v>
      </c>
      <c r="AJ100" s="3">
        <f t="shared" si="91"/>
        <v>0</v>
      </c>
      <c r="AK100" s="3">
        <f t="shared" si="91"/>
        <v>0</v>
      </c>
      <c r="AL100" s="3">
        <f t="shared" si="91"/>
        <v>0</v>
      </c>
      <c r="AM100" s="3">
        <f t="shared" si="91"/>
        <v>0</v>
      </c>
      <c r="AN100" s="3">
        <f t="shared" si="91"/>
        <v>0</v>
      </c>
      <c r="AO100" s="3">
        <f t="shared" si="91"/>
        <v>0</v>
      </c>
      <c r="AP100" s="3">
        <f t="shared" si="91"/>
        <v>0</v>
      </c>
      <c r="AQ100" s="3">
        <f t="shared" si="91"/>
        <v>0</v>
      </c>
      <c r="AR100" s="3">
        <f t="shared" si="91"/>
        <v>0</v>
      </c>
      <c r="AS100" s="3">
        <f t="shared" si="91"/>
        <v>0</v>
      </c>
      <c r="AT100" s="3">
        <f t="shared" si="91"/>
        <v>0</v>
      </c>
      <c r="AU100" s="3">
        <f t="shared" si="91"/>
        <v>0</v>
      </c>
      <c r="AV100" s="3">
        <f t="shared" si="91"/>
        <v>0</v>
      </c>
      <c r="AW100" s="3">
        <f t="shared" si="91"/>
        <v>0.5</v>
      </c>
    </row>
    <row r="101" spans="1:49" x14ac:dyDescent="0.25">
      <c r="A101" s="231" t="s">
        <v>293</v>
      </c>
      <c r="B101" s="229"/>
      <c r="C101" s="229"/>
      <c r="D101" s="230"/>
      <c r="E101" s="233">
        <f>F44</f>
        <v>0.03</v>
      </c>
      <c r="I101" s="3">
        <v>1</v>
      </c>
      <c r="J101" s="3">
        <f>I101*(1+$E101)</f>
        <v>1.03</v>
      </c>
      <c r="K101" s="3">
        <f t="shared" ref="K101:AW101" si="92">J101*(1+$E101)</f>
        <v>1.0609</v>
      </c>
      <c r="L101" s="3">
        <f t="shared" si="92"/>
        <v>1.092727</v>
      </c>
      <c r="M101" s="3">
        <f t="shared" si="92"/>
        <v>1.1255088100000001</v>
      </c>
      <c r="N101" s="3">
        <f t="shared" si="92"/>
        <v>1.1592740743000001</v>
      </c>
      <c r="O101" s="3">
        <f t="shared" si="92"/>
        <v>1.1940522965290001</v>
      </c>
      <c r="P101" s="3">
        <f t="shared" si="92"/>
        <v>1.2298738654248702</v>
      </c>
      <c r="Q101" s="3">
        <f t="shared" si="92"/>
        <v>1.2667700813876164</v>
      </c>
      <c r="R101" s="3">
        <f t="shared" si="92"/>
        <v>1.3047731838292449</v>
      </c>
      <c r="S101" s="3">
        <f t="shared" si="92"/>
        <v>1.3439163793441222</v>
      </c>
      <c r="T101" s="3">
        <f t="shared" si="92"/>
        <v>1.3842338707244459</v>
      </c>
      <c r="U101" s="3">
        <f t="shared" si="92"/>
        <v>1.4257608868461793</v>
      </c>
      <c r="V101" s="3">
        <f t="shared" si="92"/>
        <v>1.4685337134515648</v>
      </c>
      <c r="W101" s="3">
        <f t="shared" si="92"/>
        <v>1.5125897248551119</v>
      </c>
      <c r="X101" s="3">
        <f t="shared" si="92"/>
        <v>1.5579674166007653</v>
      </c>
      <c r="Y101" s="3">
        <f t="shared" si="92"/>
        <v>1.6047064390987884</v>
      </c>
      <c r="Z101" s="3">
        <f t="shared" si="92"/>
        <v>1.652847632271752</v>
      </c>
      <c r="AA101" s="3">
        <f t="shared" si="92"/>
        <v>1.7024330612399046</v>
      </c>
      <c r="AB101" s="3">
        <f t="shared" si="92"/>
        <v>1.7535060530771018</v>
      </c>
      <c r="AC101" s="3">
        <f t="shared" si="92"/>
        <v>1.806111234669415</v>
      </c>
      <c r="AD101" s="3">
        <f t="shared" si="92"/>
        <v>1.8602945717094976</v>
      </c>
      <c r="AE101" s="3">
        <f t="shared" si="92"/>
        <v>1.9161034088607827</v>
      </c>
      <c r="AF101" s="3">
        <f t="shared" si="92"/>
        <v>1.9735865111266062</v>
      </c>
      <c r="AG101" s="3">
        <f t="shared" si="92"/>
        <v>2.0327941064604045</v>
      </c>
      <c r="AH101" s="3">
        <f t="shared" si="92"/>
        <v>2.0937779296542165</v>
      </c>
      <c r="AI101" s="3">
        <f t="shared" si="92"/>
        <v>2.1565912675438432</v>
      </c>
      <c r="AJ101" s="3">
        <f t="shared" si="92"/>
        <v>2.2212890055701586</v>
      </c>
      <c r="AK101" s="3">
        <f t="shared" si="92"/>
        <v>2.2879276757372633</v>
      </c>
      <c r="AL101" s="3">
        <f t="shared" si="92"/>
        <v>2.3565655060093813</v>
      </c>
      <c r="AM101" s="3">
        <f t="shared" si="92"/>
        <v>2.4272624711896627</v>
      </c>
      <c r="AN101" s="3">
        <f t="shared" si="92"/>
        <v>2.5000803453253524</v>
      </c>
      <c r="AO101" s="3">
        <f t="shared" si="92"/>
        <v>2.5750827556851132</v>
      </c>
      <c r="AP101" s="3">
        <f t="shared" si="92"/>
        <v>2.6523352383556666</v>
      </c>
      <c r="AQ101" s="3">
        <f t="shared" si="92"/>
        <v>2.7319052955063365</v>
      </c>
      <c r="AR101" s="3">
        <f t="shared" si="92"/>
        <v>2.8138624543715265</v>
      </c>
      <c r="AS101" s="3">
        <f t="shared" si="92"/>
        <v>2.8982783280026725</v>
      </c>
      <c r="AT101" s="3">
        <f t="shared" si="92"/>
        <v>2.9852266778427525</v>
      </c>
      <c r="AU101" s="3">
        <f t="shared" si="92"/>
        <v>3.074783478178035</v>
      </c>
      <c r="AV101" s="3">
        <f t="shared" si="92"/>
        <v>3.1670269825233763</v>
      </c>
      <c r="AW101" s="3">
        <f t="shared" si="92"/>
        <v>3.2620377919990777</v>
      </c>
    </row>
    <row r="102" spans="1:49" x14ac:dyDescent="0.25">
      <c r="A102" s="231" t="s">
        <v>294</v>
      </c>
      <c r="B102" s="229"/>
      <c r="C102" s="229"/>
      <c r="D102" s="230"/>
      <c r="E102" s="230">
        <f>SUM(J102:AW102)+1E-30</f>
        <v>36.097443820500814</v>
      </c>
      <c r="J102" s="3">
        <f>J99*J101*(1-$E$100)</f>
        <v>0</v>
      </c>
      <c r="K102" s="3">
        <f t="shared" ref="K102:AW102" si="93">K99*K101*(1-$E$100)</f>
        <v>0</v>
      </c>
      <c r="L102" s="3">
        <f t="shared" si="93"/>
        <v>0</v>
      </c>
      <c r="M102" s="3">
        <f t="shared" si="93"/>
        <v>0</v>
      </c>
      <c r="N102" s="3">
        <f t="shared" si="93"/>
        <v>0</v>
      </c>
      <c r="O102" s="3">
        <f t="shared" si="93"/>
        <v>0.59702614826450007</v>
      </c>
      <c r="P102" s="3">
        <f t="shared" si="93"/>
        <v>0.6149369327124351</v>
      </c>
      <c r="Q102" s="3">
        <f t="shared" si="93"/>
        <v>0.63338504069380819</v>
      </c>
      <c r="R102" s="3">
        <f t="shared" si="93"/>
        <v>0.65238659191462245</v>
      </c>
      <c r="S102" s="3">
        <f t="shared" si="93"/>
        <v>0.67195818967206111</v>
      </c>
      <c r="T102" s="3">
        <f t="shared" si="93"/>
        <v>0.69211693536222296</v>
      </c>
      <c r="U102" s="3">
        <f t="shared" si="93"/>
        <v>0.71288044342308965</v>
      </c>
      <c r="V102" s="3">
        <f t="shared" si="93"/>
        <v>0.7342668567257824</v>
      </c>
      <c r="W102" s="3">
        <f t="shared" si="93"/>
        <v>0.75629486242755595</v>
      </c>
      <c r="X102" s="3">
        <f t="shared" si="93"/>
        <v>0.77898370830038266</v>
      </c>
      <c r="Y102" s="3">
        <f t="shared" si="93"/>
        <v>0.8023532195493942</v>
      </c>
      <c r="Z102" s="3">
        <f t="shared" si="93"/>
        <v>0.82642381613587601</v>
      </c>
      <c r="AA102" s="3">
        <f t="shared" si="93"/>
        <v>0.85121653061995228</v>
      </c>
      <c r="AB102" s="3">
        <f t="shared" si="93"/>
        <v>0.87675302653855092</v>
      </c>
      <c r="AC102" s="3">
        <f t="shared" si="93"/>
        <v>0.90305561733470752</v>
      </c>
      <c r="AD102" s="3">
        <f t="shared" si="93"/>
        <v>0.93014728585474882</v>
      </c>
      <c r="AE102" s="3">
        <f t="shared" si="93"/>
        <v>0.95805170443039134</v>
      </c>
      <c r="AF102" s="3">
        <f t="shared" si="93"/>
        <v>0.98679325556330311</v>
      </c>
      <c r="AG102" s="3">
        <f t="shared" si="93"/>
        <v>1.0163970532302022</v>
      </c>
      <c r="AH102" s="3">
        <f t="shared" si="93"/>
        <v>1.0468889648271082</v>
      </c>
      <c r="AI102" s="3">
        <f t="shared" si="93"/>
        <v>1.0782956337719216</v>
      </c>
      <c r="AJ102" s="3">
        <f t="shared" si="93"/>
        <v>1.1106445027850793</v>
      </c>
      <c r="AK102" s="3">
        <f t="shared" si="93"/>
        <v>1.1439638378686316</v>
      </c>
      <c r="AL102" s="3">
        <f t="shared" si="93"/>
        <v>1.1782827530046907</v>
      </c>
      <c r="AM102" s="3">
        <f t="shared" si="93"/>
        <v>1.2136312355948313</v>
      </c>
      <c r="AN102" s="3">
        <f t="shared" si="93"/>
        <v>1.2500401726626762</v>
      </c>
      <c r="AO102" s="3">
        <f t="shared" si="93"/>
        <v>1.2875413778425566</v>
      </c>
      <c r="AP102" s="3">
        <f t="shared" si="93"/>
        <v>1.3261676191778333</v>
      </c>
      <c r="AQ102" s="3">
        <f t="shared" si="93"/>
        <v>1.3659526477531683</v>
      </c>
      <c r="AR102" s="3">
        <f t="shared" si="93"/>
        <v>1.4069312271857632</v>
      </c>
      <c r="AS102" s="3">
        <f t="shared" si="93"/>
        <v>1.4491391640013362</v>
      </c>
      <c r="AT102" s="3">
        <f t="shared" si="93"/>
        <v>1.4926133389213763</v>
      </c>
      <c r="AU102" s="3">
        <f t="shared" si="93"/>
        <v>1.5373917390890175</v>
      </c>
      <c r="AV102" s="3">
        <f t="shared" si="93"/>
        <v>1.5835134912616882</v>
      </c>
      <c r="AW102" s="3">
        <f t="shared" si="93"/>
        <v>1.6310188959995389</v>
      </c>
    </row>
    <row r="103" spans="1:49" x14ac:dyDescent="0.25">
      <c r="A103" s="231" t="s">
        <v>295</v>
      </c>
      <c r="B103" s="229"/>
      <c r="C103" s="229"/>
      <c r="D103" s="230"/>
      <c r="E103" s="233">
        <f>SUM(J103:AW103)</f>
        <v>0.99999999999999978</v>
      </c>
      <c r="J103" s="180">
        <f>J102/$E$102*(1-$E$100)+J100</f>
        <v>0</v>
      </c>
      <c r="K103" s="180">
        <f t="shared" ref="K103:AW103" si="94">K102/$E$102*(1-$E$100)+K100</f>
        <v>0</v>
      </c>
      <c r="L103" s="180">
        <f t="shared" si="94"/>
        <v>0</v>
      </c>
      <c r="M103" s="180">
        <f t="shared" si="94"/>
        <v>0</v>
      </c>
      <c r="N103" s="180">
        <f t="shared" si="94"/>
        <v>0</v>
      </c>
      <c r="O103" s="180">
        <f t="shared" si="94"/>
        <v>8.2696457847997416E-3</v>
      </c>
      <c r="P103" s="180">
        <f t="shared" si="94"/>
        <v>8.5177351583437342E-3</v>
      </c>
      <c r="Q103" s="180">
        <f t="shared" si="94"/>
        <v>8.7732672130940471E-3</v>
      </c>
      <c r="R103" s="180">
        <f t="shared" si="94"/>
        <v>9.0364652294868675E-3</v>
      </c>
      <c r="S103" s="180">
        <f t="shared" si="94"/>
        <v>9.3075591863714738E-3</v>
      </c>
      <c r="T103" s="180">
        <f t="shared" si="94"/>
        <v>9.5867859619626194E-3</v>
      </c>
      <c r="U103" s="180">
        <f t="shared" si="94"/>
        <v>9.8743895408214977E-3</v>
      </c>
      <c r="V103" s="180">
        <f t="shared" si="94"/>
        <v>1.0170621227046144E-2</v>
      </c>
      <c r="W103" s="180">
        <f t="shared" si="94"/>
        <v>1.0475739863857528E-2</v>
      </c>
      <c r="X103" s="180">
        <f t="shared" si="94"/>
        <v>1.0790012059773254E-2</v>
      </c>
      <c r="Y103" s="180">
        <f t="shared" si="94"/>
        <v>1.1113712421566453E-2</v>
      </c>
      <c r="Z103" s="180">
        <f t="shared" si="94"/>
        <v>1.1447123794213447E-2</v>
      </c>
      <c r="AA103" s="180">
        <f t="shared" si="94"/>
        <v>1.179053750803985E-2</v>
      </c>
      <c r="AB103" s="180">
        <f t="shared" si="94"/>
        <v>1.2144253633281046E-2</v>
      </c>
      <c r="AC103" s="180">
        <f t="shared" si="94"/>
        <v>1.2508581242279479E-2</v>
      </c>
      <c r="AD103" s="180">
        <f t="shared" si="94"/>
        <v>1.2883838679547864E-2</v>
      </c>
      <c r="AE103" s="180">
        <f t="shared" si="94"/>
        <v>1.3270353839934301E-2</v>
      </c>
      <c r="AF103" s="180">
        <f t="shared" si="94"/>
        <v>1.3668464455132329E-2</v>
      </c>
      <c r="AG103" s="180">
        <f t="shared" si="94"/>
        <v>1.40785183887863E-2</v>
      </c>
      <c r="AH103" s="180">
        <f t="shared" si="94"/>
        <v>1.4500873940449889E-2</v>
      </c>
      <c r="AI103" s="180">
        <f t="shared" si="94"/>
        <v>1.4935900158663386E-2</v>
      </c>
      <c r="AJ103" s="180">
        <f t="shared" si="94"/>
        <v>1.5383977163423289E-2</v>
      </c>
      <c r="AK103" s="180">
        <f t="shared" si="94"/>
        <v>1.5845496478325987E-2</v>
      </c>
      <c r="AL103" s="180">
        <f t="shared" si="94"/>
        <v>1.6320861372675768E-2</v>
      </c>
      <c r="AM103" s="180">
        <f t="shared" si="94"/>
        <v>1.6810487213856039E-2</v>
      </c>
      <c r="AN103" s="180">
        <f t="shared" si="94"/>
        <v>1.7314801830271721E-2</v>
      </c>
      <c r="AO103" s="180">
        <f t="shared" si="94"/>
        <v>1.7834245885179872E-2</v>
      </c>
      <c r="AP103" s="180">
        <f t="shared" si="94"/>
        <v>1.8369273261735271E-2</v>
      </c>
      <c r="AQ103" s="180">
        <f t="shared" si="94"/>
        <v>1.8920351459587328E-2</v>
      </c>
      <c r="AR103" s="180">
        <f t="shared" si="94"/>
        <v>1.9487962003374947E-2</v>
      </c>
      <c r="AS103" s="180">
        <f t="shared" si="94"/>
        <v>2.0072600863476196E-2</v>
      </c>
      <c r="AT103" s="180">
        <f t="shared" si="94"/>
        <v>2.067477888938048E-2</v>
      </c>
      <c r="AU103" s="180">
        <f t="shared" si="94"/>
        <v>2.1295022256061894E-2</v>
      </c>
      <c r="AV103" s="180">
        <f t="shared" si="94"/>
        <v>2.1933872923743755E-2</v>
      </c>
      <c r="AW103" s="180">
        <f t="shared" si="94"/>
        <v>0.52259188911145604</v>
      </c>
    </row>
    <row r="104" spans="1:49" x14ac:dyDescent="0.25">
      <c r="A104" s="231" t="s">
        <v>329</v>
      </c>
      <c r="B104" s="229"/>
      <c r="C104" s="234" t="s">
        <v>334</v>
      </c>
      <c r="D104" s="235">
        <f>Rates!F12</f>
        <v>3.0300000000000001E-2</v>
      </c>
      <c r="E104" s="236">
        <f>ROUND(SUM(J104:AW104),0)</f>
        <v>33</v>
      </c>
      <c r="J104" s="3">
        <f>J$50*J103</f>
        <v>0</v>
      </c>
      <c r="K104" s="3">
        <f t="shared" ref="K104:AW104" si="95">K$50*K103</f>
        <v>0</v>
      </c>
      <c r="L104" s="3">
        <f t="shared" si="95"/>
        <v>0</v>
      </c>
      <c r="M104" s="3">
        <f t="shared" si="95"/>
        <v>0</v>
      </c>
      <c r="N104" s="3">
        <f t="shared" si="95"/>
        <v>0</v>
      </c>
      <c r="O104" s="3">
        <f t="shared" si="95"/>
        <v>4.961787470879845E-2</v>
      </c>
      <c r="P104" s="3">
        <f t="shared" si="95"/>
        <v>5.9624146108406141E-2</v>
      </c>
      <c r="Q104" s="3">
        <f t="shared" si="95"/>
        <v>7.0186137704752377E-2</v>
      </c>
      <c r="R104" s="3">
        <f t="shared" si="95"/>
        <v>8.1328187065381807E-2</v>
      </c>
      <c r="S104" s="3">
        <f t="shared" si="95"/>
        <v>9.3075591863714738E-2</v>
      </c>
      <c r="T104" s="3">
        <f t="shared" si="95"/>
        <v>0.10545464558158882</v>
      </c>
      <c r="U104" s="3">
        <f t="shared" si="95"/>
        <v>0.11849267448985798</v>
      </c>
      <c r="V104" s="3">
        <f t="shared" si="95"/>
        <v>0.13221807595159987</v>
      </c>
      <c r="W104" s="3">
        <f t="shared" si="95"/>
        <v>0.14666035809400541</v>
      </c>
      <c r="X104" s="3">
        <f t="shared" si="95"/>
        <v>0.16185018089659881</v>
      </c>
      <c r="Y104" s="3">
        <f t="shared" si="95"/>
        <v>0.17781939874506325</v>
      </c>
      <c r="Z104" s="3">
        <f t="shared" si="95"/>
        <v>0.1946011045016286</v>
      </c>
      <c r="AA104" s="3">
        <f t="shared" si="95"/>
        <v>0.2122296751447173</v>
      </c>
      <c r="AB104" s="3">
        <f t="shared" si="95"/>
        <v>0.23074081903233989</v>
      </c>
      <c r="AC104" s="3">
        <f t="shared" si="95"/>
        <v>0.25017162484558958</v>
      </c>
      <c r="AD104" s="3">
        <f t="shared" si="95"/>
        <v>0.27056061227050515</v>
      </c>
      <c r="AE104" s="3">
        <f t="shared" si="95"/>
        <v>0.29194778447855463</v>
      </c>
      <c r="AF104" s="3">
        <f t="shared" si="95"/>
        <v>0.31437468246804356</v>
      </c>
      <c r="AG104" s="3">
        <f t="shared" si="95"/>
        <v>0.3378844413308712</v>
      </c>
      <c r="AH104" s="3">
        <f t="shared" si="95"/>
        <v>0.36252184851124725</v>
      </c>
      <c r="AI104" s="3">
        <f t="shared" si="95"/>
        <v>0.38833340412524803</v>
      </c>
      <c r="AJ104" s="3">
        <f t="shared" si="95"/>
        <v>0.41536738341242879</v>
      </c>
      <c r="AK104" s="3">
        <f t="shared" si="95"/>
        <v>0.44367390139312762</v>
      </c>
      <c r="AL104" s="3">
        <f t="shared" si="95"/>
        <v>0.47330497980759728</v>
      </c>
      <c r="AM104" s="3">
        <f t="shared" si="95"/>
        <v>0.50431461641568121</v>
      </c>
      <c r="AN104" s="3">
        <f t="shared" si="95"/>
        <v>0.53675885673842338</v>
      </c>
      <c r="AO104" s="3">
        <f t="shared" si="95"/>
        <v>0.57069586832575592</v>
      </c>
      <c r="AP104" s="3">
        <f t="shared" si="95"/>
        <v>0.60618601763726399</v>
      </c>
      <c r="AQ104" s="3">
        <f t="shared" si="95"/>
        <v>0.64329194962596914</v>
      </c>
      <c r="AR104" s="3">
        <f t="shared" si="95"/>
        <v>0.68207867011812318</v>
      </c>
      <c r="AS104" s="3">
        <f t="shared" si="95"/>
        <v>0.72261363108514309</v>
      </c>
      <c r="AT104" s="3">
        <f t="shared" si="95"/>
        <v>0.76496681890707774</v>
      </c>
      <c r="AU104" s="3">
        <f t="shared" si="95"/>
        <v>0.80921084573035196</v>
      </c>
      <c r="AV104" s="3">
        <f t="shared" si="95"/>
        <v>0.85542104402600649</v>
      </c>
      <c r="AW104" s="3">
        <f t="shared" si="95"/>
        <v>20.90367556445824</v>
      </c>
    </row>
    <row r="105" spans="1:49" x14ac:dyDescent="0.25">
      <c r="A105" s="176"/>
    </row>
    <row r="106" spans="1:49" x14ac:dyDescent="0.25">
      <c r="A106" s="177"/>
      <c r="H106" s="6"/>
    </row>
    <row r="107" spans="1:49" x14ac:dyDescent="0.25">
      <c r="A107" s="115" t="s">
        <v>348</v>
      </c>
      <c r="B107" s="112"/>
      <c r="C107" s="112"/>
      <c r="I107" s="18">
        <v>0</v>
      </c>
      <c r="J107" s="18">
        <f t="shared" ref="J107" si="96">I107+1</f>
        <v>1</v>
      </c>
      <c r="K107" s="18">
        <f t="shared" ref="K107" si="97">J107+1</f>
        <v>2</v>
      </c>
      <c r="L107" s="18">
        <f t="shared" ref="L107" si="98">K107+1</f>
        <v>3</v>
      </c>
      <c r="M107" s="18">
        <f t="shared" ref="M107" si="99">L107+1</f>
        <v>4</v>
      </c>
      <c r="N107" s="18">
        <f t="shared" ref="N107" si="100">M107+1</f>
        <v>5</v>
      </c>
      <c r="O107" s="18">
        <f t="shared" ref="O107" si="101">N107+1</f>
        <v>6</v>
      </c>
      <c r="P107" s="18">
        <f t="shared" ref="P107" si="102">O107+1</f>
        <v>7</v>
      </c>
      <c r="Q107" s="18">
        <f t="shared" ref="Q107" si="103">P107+1</f>
        <v>8</v>
      </c>
      <c r="R107" s="18">
        <f t="shared" ref="R107" si="104">Q107+1</f>
        <v>9</v>
      </c>
      <c r="S107" s="18">
        <f t="shared" ref="S107" si="105">R107+1</f>
        <v>10</v>
      </c>
      <c r="T107" s="18">
        <f t="shared" ref="T107" si="106">S107+1</f>
        <v>11</v>
      </c>
      <c r="U107" s="18">
        <f t="shared" ref="U107" si="107">T107+1</f>
        <v>12</v>
      </c>
      <c r="V107" s="18">
        <f t="shared" ref="V107" si="108">U107+1</f>
        <v>13</v>
      </c>
      <c r="W107" s="18">
        <f t="shared" ref="W107" si="109">V107+1</f>
        <v>14</v>
      </c>
      <c r="X107" s="18">
        <f t="shared" ref="X107" si="110">W107+1</f>
        <v>15</v>
      </c>
      <c r="Y107" s="18">
        <f t="shared" ref="Y107" si="111">X107+1</f>
        <v>16</v>
      </c>
      <c r="Z107" s="18">
        <f t="shared" ref="Z107" si="112">Y107+1</f>
        <v>17</v>
      </c>
      <c r="AA107" s="18">
        <f t="shared" ref="AA107" si="113">Z107+1</f>
        <v>18</v>
      </c>
      <c r="AB107" s="18">
        <f t="shared" ref="AB107" si="114">AA107+1</f>
        <v>19</v>
      </c>
      <c r="AC107" s="18">
        <f t="shared" ref="AC107" si="115">AB107+1</f>
        <v>20</v>
      </c>
      <c r="AD107" s="18">
        <f t="shared" ref="AD107" si="116">AC107+1</f>
        <v>21</v>
      </c>
      <c r="AE107" s="18">
        <f t="shared" ref="AE107" si="117">AD107+1</f>
        <v>22</v>
      </c>
      <c r="AF107" s="18">
        <f t="shared" ref="AF107" si="118">AE107+1</f>
        <v>23</v>
      </c>
      <c r="AG107" s="18">
        <f t="shared" ref="AG107" si="119">AF107+1</f>
        <v>24</v>
      </c>
      <c r="AH107" s="18">
        <f t="shared" ref="AH107" si="120">AG107+1</f>
        <v>25</v>
      </c>
      <c r="AI107" s="18">
        <f t="shared" ref="AI107" si="121">AH107+1</f>
        <v>26</v>
      </c>
      <c r="AJ107" s="18">
        <f t="shared" ref="AJ107" si="122">AI107+1</f>
        <v>27</v>
      </c>
      <c r="AK107" s="18">
        <f t="shared" ref="AK107" si="123">AJ107+1</f>
        <v>28</v>
      </c>
      <c r="AL107" s="18">
        <f t="shared" ref="AL107" si="124">AK107+1</f>
        <v>29</v>
      </c>
      <c r="AM107" s="18">
        <f t="shared" ref="AM107" si="125">AL107+1</f>
        <v>30</v>
      </c>
      <c r="AN107" s="18">
        <f t="shared" ref="AN107" si="126">AM107+1</f>
        <v>31</v>
      </c>
      <c r="AO107" s="18">
        <f t="shared" ref="AO107" si="127">AN107+1</f>
        <v>32</v>
      </c>
      <c r="AP107" s="18">
        <f t="shared" ref="AP107" si="128">AO107+1</f>
        <v>33</v>
      </c>
      <c r="AQ107" s="18">
        <f t="shared" ref="AQ107" si="129">AP107+1</f>
        <v>34</v>
      </c>
      <c r="AR107" s="18">
        <f t="shared" ref="AR107" si="130">AQ107+1</f>
        <v>35</v>
      </c>
      <c r="AS107" s="18">
        <f t="shared" ref="AS107" si="131">AR107+1</f>
        <v>36</v>
      </c>
      <c r="AT107" s="18">
        <f t="shared" ref="AT107" si="132">AS107+1</f>
        <v>37</v>
      </c>
      <c r="AU107" s="18">
        <f t="shared" ref="AU107" si="133">AT107+1</f>
        <v>38</v>
      </c>
      <c r="AV107" s="18">
        <f t="shared" ref="AV107" si="134">AU107+1</f>
        <v>39</v>
      </c>
      <c r="AW107" s="18">
        <f t="shared" ref="AW107" si="135">AV107+1</f>
        <v>40</v>
      </c>
    </row>
    <row r="108" spans="1:49" x14ac:dyDescent="0.25">
      <c r="A108" s="177"/>
    </row>
    <row r="109" spans="1:49" x14ac:dyDescent="0.25">
      <c r="A109" s="176" t="s">
        <v>346</v>
      </c>
      <c r="G109" s="3">
        <f>E52</f>
        <v>100</v>
      </c>
      <c r="H109" s="3">
        <f>SUM(J109:AW109)</f>
        <v>3.5527136788005009E-14</v>
      </c>
      <c r="J109" s="3">
        <f>J53-($G$109*J59)</f>
        <v>20</v>
      </c>
      <c r="K109" s="3">
        <f t="shared" ref="K109:AW109" si="136">K53-($G$109*K59)</f>
        <v>20</v>
      </c>
      <c r="L109" s="3">
        <f t="shared" si="136"/>
        <v>20</v>
      </c>
      <c r="M109" s="3">
        <f t="shared" si="136"/>
        <v>20</v>
      </c>
      <c r="N109" s="3">
        <f t="shared" si="136"/>
        <v>20</v>
      </c>
      <c r="O109" s="3">
        <f t="shared" si="136"/>
        <v>-1.6539291569599484</v>
      </c>
      <c r="P109" s="3">
        <f t="shared" si="136"/>
        <v>-1.7035470316687469</v>
      </c>
      <c r="Q109" s="3">
        <f t="shared" si="136"/>
        <v>-1.7546534426188094</v>
      </c>
      <c r="R109" s="3">
        <f t="shared" si="136"/>
        <v>-1.8072930458973735</v>
      </c>
      <c r="S109" s="3">
        <f t="shared" si="136"/>
        <v>-1.8615118372742947</v>
      </c>
      <c r="T109" s="3">
        <f t="shared" si="136"/>
        <v>-1.9173571923925239</v>
      </c>
      <c r="U109" s="3">
        <f t="shared" si="136"/>
        <v>-1.9748779081642995</v>
      </c>
      <c r="V109" s="3">
        <f t="shared" si="136"/>
        <v>-2.0341242454092288</v>
      </c>
      <c r="W109" s="3">
        <f t="shared" si="136"/>
        <v>-2.0951479727715059</v>
      </c>
      <c r="X109" s="3">
        <f t="shared" si="136"/>
        <v>-2.1580024119546506</v>
      </c>
      <c r="Y109" s="3">
        <f t="shared" si="136"/>
        <v>-2.2227424843132906</v>
      </c>
      <c r="Z109" s="3">
        <f t="shared" si="136"/>
        <v>-2.2894247588426895</v>
      </c>
      <c r="AA109" s="3">
        <f t="shared" si="136"/>
        <v>-2.3581075016079698</v>
      </c>
      <c r="AB109" s="3">
        <f t="shared" si="136"/>
        <v>-2.4288507266562092</v>
      </c>
      <c r="AC109" s="3">
        <f t="shared" si="136"/>
        <v>-2.5017162484558959</v>
      </c>
      <c r="AD109" s="3">
        <f t="shared" si="136"/>
        <v>-2.5767677359095726</v>
      </c>
      <c r="AE109" s="3">
        <f t="shared" si="136"/>
        <v>-2.6540707679868603</v>
      </c>
      <c r="AF109" s="3">
        <f t="shared" si="136"/>
        <v>-2.733692891026466</v>
      </c>
      <c r="AG109" s="3">
        <f t="shared" si="136"/>
        <v>-2.8157036777572602</v>
      </c>
      <c r="AH109" s="3">
        <f t="shared" si="136"/>
        <v>-2.900174788089978</v>
      </c>
      <c r="AI109" s="3">
        <f t="shared" si="136"/>
        <v>-2.9871800317326773</v>
      </c>
      <c r="AJ109" s="3">
        <f t="shared" si="136"/>
        <v>-3.0767954326846576</v>
      </c>
      <c r="AK109" s="3">
        <f t="shared" si="136"/>
        <v>-3.1690992956651973</v>
      </c>
      <c r="AL109" s="3">
        <f t="shared" si="136"/>
        <v>-3.2641722745351536</v>
      </c>
      <c r="AM109" s="3">
        <f t="shared" si="136"/>
        <v>-3.362097442771208</v>
      </c>
      <c r="AN109" s="3">
        <f t="shared" si="136"/>
        <v>-3.462960366054344</v>
      </c>
      <c r="AO109" s="3">
        <f t="shared" si="136"/>
        <v>-3.5668491770359747</v>
      </c>
      <c r="AP109" s="3">
        <f t="shared" si="136"/>
        <v>-3.6738546523470541</v>
      </c>
      <c r="AQ109" s="3">
        <f t="shared" si="136"/>
        <v>-3.7840702919174656</v>
      </c>
      <c r="AR109" s="3">
        <f t="shared" si="136"/>
        <v>-3.8975924006749896</v>
      </c>
      <c r="AS109" s="3">
        <f t="shared" si="136"/>
        <v>-4.0145201726952395</v>
      </c>
      <c r="AT109" s="3">
        <f t="shared" si="136"/>
        <v>-4.1349557778760957</v>
      </c>
      <c r="AU109" s="3">
        <f t="shared" si="136"/>
        <v>-4.2590044512123786</v>
      </c>
      <c r="AV109" s="3">
        <f t="shared" si="136"/>
        <v>-4.3867745847487507</v>
      </c>
      <c r="AW109" s="3">
        <f t="shared" si="136"/>
        <v>-4.518377822291213</v>
      </c>
    </row>
    <row r="110" spans="1:49" x14ac:dyDescent="0.25">
      <c r="A110" s="176" t="s">
        <v>345</v>
      </c>
      <c r="G110" s="3">
        <f>E63</f>
        <v>20</v>
      </c>
      <c r="H110" s="3">
        <f t="shared" ref="H110:H114" si="137">SUM(J110:AW110)</f>
        <v>0</v>
      </c>
      <c r="J110" s="3">
        <f>J64-($G$110*J70)</f>
        <v>2</v>
      </c>
      <c r="K110" s="3">
        <f t="shared" ref="K110:AW110" si="138">K64-($G$110*K70)</f>
        <v>2</v>
      </c>
      <c r="L110" s="3">
        <f t="shared" si="138"/>
        <v>2</v>
      </c>
      <c r="M110" s="3">
        <f t="shared" si="138"/>
        <v>2</v>
      </c>
      <c r="N110" s="3">
        <f t="shared" si="138"/>
        <v>2</v>
      </c>
      <c r="O110" s="3">
        <f t="shared" si="138"/>
        <v>1.6692141686080104</v>
      </c>
      <c r="P110" s="3">
        <f t="shared" si="138"/>
        <v>1.6592905936662508</v>
      </c>
      <c r="Q110" s="3">
        <f t="shared" si="138"/>
        <v>1.649069311476238</v>
      </c>
      <c r="R110" s="3">
        <f t="shared" si="138"/>
        <v>1.6385413908205253</v>
      </c>
      <c r="S110" s="3">
        <f t="shared" si="138"/>
        <v>1.6276976325451411</v>
      </c>
      <c r="T110" s="3">
        <f t="shared" si="138"/>
        <v>-0.38347143847850479</v>
      </c>
      <c r="U110" s="3">
        <f t="shared" si="138"/>
        <v>-0.3949755816328599</v>
      </c>
      <c r="V110" s="3">
        <f t="shared" si="138"/>
        <v>-0.40682484908184574</v>
      </c>
      <c r="W110" s="3">
        <f t="shared" si="138"/>
        <v>-0.41902959455430111</v>
      </c>
      <c r="X110" s="3">
        <f t="shared" si="138"/>
        <v>-0.43160048239093018</v>
      </c>
      <c r="Y110" s="3">
        <f t="shared" si="138"/>
        <v>-0.44454849686265813</v>
      </c>
      <c r="Z110" s="3">
        <f t="shared" si="138"/>
        <v>-0.45788495176853788</v>
      </c>
      <c r="AA110" s="3">
        <f t="shared" si="138"/>
        <v>-0.471621500321594</v>
      </c>
      <c r="AB110" s="3">
        <f t="shared" si="138"/>
        <v>-0.48577014533124185</v>
      </c>
      <c r="AC110" s="3">
        <f t="shared" si="138"/>
        <v>-0.50034324969117916</v>
      </c>
      <c r="AD110" s="3">
        <f t="shared" si="138"/>
        <v>-0.51535354718191462</v>
      </c>
      <c r="AE110" s="3">
        <f t="shared" si="138"/>
        <v>-0.53081415359737205</v>
      </c>
      <c r="AF110" s="3">
        <f t="shared" si="138"/>
        <v>-0.54673857820529315</v>
      </c>
      <c r="AG110" s="3">
        <f t="shared" si="138"/>
        <v>-0.56314073555145194</v>
      </c>
      <c r="AH110" s="3">
        <f t="shared" si="138"/>
        <v>-0.58003495761799551</v>
      </c>
      <c r="AI110" s="3">
        <f t="shared" si="138"/>
        <v>-0.59743600634653549</v>
      </c>
      <c r="AJ110" s="3">
        <f t="shared" si="138"/>
        <v>-0.61535908653693161</v>
      </c>
      <c r="AK110" s="3">
        <f t="shared" si="138"/>
        <v>-0.63381985913303951</v>
      </c>
      <c r="AL110" s="3">
        <f t="shared" si="138"/>
        <v>-0.65283445490703074</v>
      </c>
      <c r="AM110" s="3">
        <f t="shared" si="138"/>
        <v>-0.67241948855424161</v>
      </c>
      <c r="AN110" s="3">
        <f t="shared" si="138"/>
        <v>-0.6925920732108688</v>
      </c>
      <c r="AO110" s="3">
        <f t="shared" si="138"/>
        <v>-0.7133698354071949</v>
      </c>
      <c r="AP110" s="3">
        <f t="shared" si="138"/>
        <v>-0.73477093046941078</v>
      </c>
      <c r="AQ110" s="3">
        <f t="shared" si="138"/>
        <v>-0.75681405838349314</v>
      </c>
      <c r="AR110" s="3">
        <f t="shared" si="138"/>
        <v>-0.77951848013499792</v>
      </c>
      <c r="AS110" s="3">
        <f t="shared" si="138"/>
        <v>-0.80290403453904791</v>
      </c>
      <c r="AT110" s="3">
        <f t="shared" si="138"/>
        <v>-0.82699115557521918</v>
      </c>
      <c r="AU110" s="3">
        <f t="shared" si="138"/>
        <v>-0.85180089024247574</v>
      </c>
      <c r="AV110" s="3">
        <f t="shared" si="138"/>
        <v>-0.87735491694975021</v>
      </c>
      <c r="AW110" s="3">
        <f t="shared" si="138"/>
        <v>-0.90367556445824271</v>
      </c>
    </row>
    <row r="111" spans="1:49" x14ac:dyDescent="0.25">
      <c r="A111" s="176"/>
    </row>
    <row r="112" spans="1:49" x14ac:dyDescent="0.25">
      <c r="A112" s="176" t="s">
        <v>344</v>
      </c>
      <c r="G112" s="3">
        <f>E74</f>
        <v>50.74145</v>
      </c>
      <c r="H112" s="3">
        <f t="shared" si="137"/>
        <v>8.4376949871511897E-15</v>
      </c>
      <c r="J112" s="3">
        <f>J75-($G$112*J81)</f>
        <v>10.148289999999999</v>
      </c>
      <c r="K112" s="3">
        <f t="shared" ref="K112:AW112" si="139">K75-($G$112*K81)</f>
        <v>10.148289999999999</v>
      </c>
      <c r="L112" s="3">
        <f t="shared" si="139"/>
        <v>10.148289999999999</v>
      </c>
      <c r="M112" s="3">
        <f t="shared" si="139"/>
        <v>10.148289999999999</v>
      </c>
      <c r="N112" s="3">
        <f t="shared" si="139"/>
        <v>10.148289999999999</v>
      </c>
      <c r="O112" s="3">
        <f t="shared" si="139"/>
        <v>-1.3917299469383504</v>
      </c>
      <c r="P112" s="3">
        <f t="shared" si="139"/>
        <v>-1.433481845346501</v>
      </c>
      <c r="Q112" s="3">
        <f t="shared" si="139"/>
        <v>-1.4764863007068962</v>
      </c>
      <c r="R112" s="3">
        <f t="shared" si="139"/>
        <v>-1.520780889728103</v>
      </c>
      <c r="S112" s="3">
        <f t="shared" si="139"/>
        <v>-1.5664043164199459</v>
      </c>
      <c r="T112" s="3">
        <f t="shared" si="139"/>
        <v>-1.6133964459125445</v>
      </c>
      <c r="U112" s="3">
        <f t="shared" si="139"/>
        <v>-1.6617983392899209</v>
      </c>
      <c r="V112" s="3">
        <f t="shared" si="139"/>
        <v>-1.7116522894686186</v>
      </c>
      <c r="W112" s="3">
        <f t="shared" si="139"/>
        <v>-1.7630018581526772</v>
      </c>
      <c r="X112" s="3">
        <f t="shared" si="139"/>
        <v>-1.8158919138972578</v>
      </c>
      <c r="Y112" s="3">
        <f t="shared" si="139"/>
        <v>-1.8703686713141756</v>
      </c>
      <c r="Z112" s="3">
        <f t="shared" si="139"/>
        <v>-1.9264797314536009</v>
      </c>
      <c r="AA112" s="3">
        <f t="shared" si="139"/>
        <v>-1.9842741233972088</v>
      </c>
      <c r="AB112" s="3">
        <f t="shared" si="139"/>
        <v>-2.0438023470991253</v>
      </c>
      <c r="AC112" s="3">
        <f t="shared" si="139"/>
        <v>-2.1051164175120993</v>
      </c>
      <c r="AD112" s="3">
        <f t="shared" si="139"/>
        <v>-2.1682699100374623</v>
      </c>
      <c r="AE112" s="3">
        <f t="shared" si="139"/>
        <v>-2.2333180073385863</v>
      </c>
      <c r="AF112" s="3">
        <f t="shared" si="139"/>
        <v>-2.3003175475587438</v>
      </c>
      <c r="AG112" s="3">
        <f t="shared" si="139"/>
        <v>-2.3693270739855063</v>
      </c>
      <c r="AH112" s="3">
        <f t="shared" si="139"/>
        <v>-2.4404068862050714</v>
      </c>
      <c r="AI112" s="3">
        <f t="shared" si="139"/>
        <v>-2.5136190927912239</v>
      </c>
      <c r="AJ112" s="3">
        <f t="shared" si="139"/>
        <v>-2.5890276655749607</v>
      </c>
      <c r="AK112" s="3">
        <f t="shared" si="139"/>
        <v>-2.6666984955422097</v>
      </c>
      <c r="AL112" s="3">
        <f t="shared" si="139"/>
        <v>-2.7466994504084759</v>
      </c>
      <c r="AM112" s="3">
        <f t="shared" si="139"/>
        <v>-2.82910043392073</v>
      </c>
      <c r="AN112" s="3">
        <f t="shared" si="139"/>
        <v>0</v>
      </c>
      <c r="AO112" s="3">
        <f t="shared" si="139"/>
        <v>0</v>
      </c>
      <c r="AP112" s="3">
        <f t="shared" si="139"/>
        <v>0</v>
      </c>
      <c r="AQ112" s="3">
        <f t="shared" si="139"/>
        <v>0</v>
      </c>
      <c r="AR112" s="3">
        <f t="shared" si="139"/>
        <v>0</v>
      </c>
      <c r="AS112" s="3">
        <f t="shared" si="139"/>
        <v>0</v>
      </c>
      <c r="AT112" s="3">
        <f t="shared" si="139"/>
        <v>0</v>
      </c>
      <c r="AU112" s="3">
        <f t="shared" si="139"/>
        <v>0</v>
      </c>
      <c r="AV112" s="3">
        <f t="shared" si="139"/>
        <v>0</v>
      </c>
      <c r="AW112" s="3">
        <f t="shared" si="139"/>
        <v>0</v>
      </c>
    </row>
    <row r="113" spans="1:49" x14ac:dyDescent="0.25">
      <c r="A113" s="176" t="s">
        <v>347</v>
      </c>
      <c r="B113" s="116"/>
      <c r="G113" s="3">
        <f>E85</f>
        <v>20</v>
      </c>
      <c r="H113" s="3">
        <f t="shared" si="137"/>
        <v>0</v>
      </c>
      <c r="J113" s="3">
        <f>J86-($G$113*J92)</f>
        <v>2</v>
      </c>
      <c r="K113" s="3">
        <f t="shared" ref="K113:AW113" si="140">K86-($G$113*K92)</f>
        <v>2</v>
      </c>
      <c r="L113" s="3">
        <f t="shared" si="140"/>
        <v>2</v>
      </c>
      <c r="M113" s="3">
        <f t="shared" si="140"/>
        <v>2</v>
      </c>
      <c r="N113" s="3">
        <f t="shared" si="140"/>
        <v>2</v>
      </c>
      <c r="O113" s="3">
        <f t="shared" si="140"/>
        <v>1.6692141686080104</v>
      </c>
      <c r="P113" s="3">
        <f t="shared" si="140"/>
        <v>1.6592905936662508</v>
      </c>
      <c r="Q113" s="3">
        <f t="shared" si="140"/>
        <v>1.649069311476238</v>
      </c>
      <c r="R113" s="3">
        <f t="shared" si="140"/>
        <v>1.6385413908205253</v>
      </c>
      <c r="S113" s="3">
        <f t="shared" si="140"/>
        <v>1.6276976325451411</v>
      </c>
      <c r="T113" s="3">
        <f t="shared" si="140"/>
        <v>-0.38347143847850479</v>
      </c>
      <c r="U113" s="3">
        <f t="shared" si="140"/>
        <v>-0.3949755816328599</v>
      </c>
      <c r="V113" s="3">
        <f t="shared" si="140"/>
        <v>-0.40682484908184574</v>
      </c>
      <c r="W113" s="3">
        <f t="shared" si="140"/>
        <v>-0.41902959455430111</v>
      </c>
      <c r="X113" s="3">
        <f t="shared" si="140"/>
        <v>-0.43160048239093018</v>
      </c>
      <c r="Y113" s="3">
        <f t="shared" si="140"/>
        <v>-0.44454849686265813</v>
      </c>
      <c r="Z113" s="3">
        <f t="shared" si="140"/>
        <v>-0.45788495176853788</v>
      </c>
      <c r="AA113" s="3">
        <f t="shared" si="140"/>
        <v>-0.471621500321594</v>
      </c>
      <c r="AB113" s="3">
        <f t="shared" si="140"/>
        <v>-0.48577014533124185</v>
      </c>
      <c r="AC113" s="3">
        <f t="shared" si="140"/>
        <v>-0.50034324969117916</v>
      </c>
      <c r="AD113" s="3">
        <f t="shared" si="140"/>
        <v>-0.51535354718191462</v>
      </c>
      <c r="AE113" s="3">
        <f t="shared" si="140"/>
        <v>-0.53081415359737205</v>
      </c>
      <c r="AF113" s="3">
        <f t="shared" si="140"/>
        <v>-0.54673857820529315</v>
      </c>
      <c r="AG113" s="3">
        <f t="shared" si="140"/>
        <v>-0.56314073555145194</v>
      </c>
      <c r="AH113" s="3">
        <f t="shared" si="140"/>
        <v>-0.58003495761799551</v>
      </c>
      <c r="AI113" s="3">
        <f t="shared" si="140"/>
        <v>-0.59743600634653549</v>
      </c>
      <c r="AJ113" s="3">
        <f t="shared" si="140"/>
        <v>-0.61535908653693161</v>
      </c>
      <c r="AK113" s="3">
        <f t="shared" si="140"/>
        <v>-0.63381985913303951</v>
      </c>
      <c r="AL113" s="3">
        <f t="shared" si="140"/>
        <v>-0.65283445490703074</v>
      </c>
      <c r="AM113" s="3">
        <f t="shared" si="140"/>
        <v>-0.67241948855424161</v>
      </c>
      <c r="AN113" s="3">
        <f t="shared" si="140"/>
        <v>-0.6925920732108688</v>
      </c>
      <c r="AO113" s="3">
        <f t="shared" si="140"/>
        <v>-0.7133698354071949</v>
      </c>
      <c r="AP113" s="3">
        <f t="shared" si="140"/>
        <v>-0.73477093046941078</v>
      </c>
      <c r="AQ113" s="3">
        <f t="shared" si="140"/>
        <v>-0.75681405838349314</v>
      </c>
      <c r="AR113" s="3">
        <f t="shared" si="140"/>
        <v>-0.77951848013499792</v>
      </c>
      <c r="AS113" s="3">
        <f t="shared" si="140"/>
        <v>-0.80290403453904791</v>
      </c>
      <c r="AT113" s="3">
        <f t="shared" si="140"/>
        <v>-0.82699115557521918</v>
      </c>
      <c r="AU113" s="3">
        <f t="shared" si="140"/>
        <v>-0.85180089024247574</v>
      </c>
      <c r="AV113" s="3">
        <f t="shared" si="140"/>
        <v>-0.87735491694975021</v>
      </c>
      <c r="AW113" s="3">
        <f t="shared" si="140"/>
        <v>-0.90367556445824271</v>
      </c>
    </row>
    <row r="114" spans="1:49" x14ac:dyDescent="0.25">
      <c r="A114" s="176" t="s">
        <v>11</v>
      </c>
      <c r="B114" s="113"/>
      <c r="C114" s="113"/>
      <c r="D114" s="113"/>
      <c r="E114" s="113"/>
      <c r="G114" s="3">
        <f>E96</f>
        <v>55.808549999999997</v>
      </c>
      <c r="H114" s="3">
        <f t="shared" si="137"/>
        <v>0</v>
      </c>
      <c r="J114" s="3">
        <f>J97-($G$114*J103)</f>
        <v>11.161709999999999</v>
      </c>
      <c r="K114" s="3">
        <f t="shared" ref="K114:AW114" si="141">K97-($G$114*K103)</f>
        <v>11.161709999999999</v>
      </c>
      <c r="L114" s="3">
        <f t="shared" si="141"/>
        <v>11.161709999999999</v>
      </c>
      <c r="M114" s="3">
        <f t="shared" si="141"/>
        <v>11.161709999999999</v>
      </c>
      <c r="N114" s="3">
        <f t="shared" si="141"/>
        <v>11.161709999999999</v>
      </c>
      <c r="O114" s="3">
        <f t="shared" si="141"/>
        <v>-0.4615169402632856</v>
      </c>
      <c r="P114" s="3">
        <f t="shared" si="141"/>
        <v>-0.4753624484711842</v>
      </c>
      <c r="Q114" s="3">
        <f t="shared" si="141"/>
        <v>-0.48962332192531977</v>
      </c>
      <c r="R114" s="3">
        <f t="shared" si="141"/>
        <v>-0.50431202158307931</v>
      </c>
      <c r="S114" s="3">
        <f t="shared" si="141"/>
        <v>-0.51944138223057168</v>
      </c>
      <c r="T114" s="3">
        <f t="shared" si="141"/>
        <v>-0.53502462369748893</v>
      </c>
      <c r="U114" s="3">
        <f t="shared" si="141"/>
        <v>-0.55107536240841359</v>
      </c>
      <c r="V114" s="3">
        <f t="shared" si="141"/>
        <v>-0.56760762328066605</v>
      </c>
      <c r="W114" s="3">
        <f t="shared" si="141"/>
        <v>-0.58463585197908607</v>
      </c>
      <c r="X114" s="3">
        <f t="shared" si="141"/>
        <v>-0.60217492753845858</v>
      </c>
      <c r="Y114" s="3">
        <f t="shared" si="141"/>
        <v>-0.6202401753646124</v>
      </c>
      <c r="Z114" s="3">
        <f t="shared" si="141"/>
        <v>-0.6388473806255508</v>
      </c>
      <c r="AA114" s="3">
        <f t="shared" si="141"/>
        <v>-0.65801280204431734</v>
      </c>
      <c r="AB114" s="3">
        <f t="shared" si="141"/>
        <v>-0.67775318610564694</v>
      </c>
      <c r="AC114" s="3">
        <f t="shared" si="141"/>
        <v>-0.69808578168881641</v>
      </c>
      <c r="AD114" s="3">
        <f t="shared" si="141"/>
        <v>-0.71902835513948093</v>
      </c>
      <c r="AE114" s="3">
        <f t="shared" si="141"/>
        <v>-0.74059920579366545</v>
      </c>
      <c r="AF114" s="3">
        <f t="shared" si="141"/>
        <v>-0.76281718196747528</v>
      </c>
      <c r="AG114" s="3">
        <f t="shared" si="141"/>
        <v>-0.78570169742649965</v>
      </c>
      <c r="AH114" s="3">
        <f t="shared" si="141"/>
        <v>-0.80927274834929463</v>
      </c>
      <c r="AI114" s="3">
        <f t="shared" si="141"/>
        <v>-0.83355093079977349</v>
      </c>
      <c r="AJ114" s="3">
        <f t="shared" si="141"/>
        <v>-0.85855745872376676</v>
      </c>
      <c r="AK114" s="3">
        <f t="shared" si="141"/>
        <v>-0.88431418248547966</v>
      </c>
      <c r="AL114" s="3">
        <f t="shared" si="141"/>
        <v>-0.91084360796004415</v>
      </c>
      <c r="AM114" s="3">
        <f t="shared" si="141"/>
        <v>-0.93816891619884546</v>
      </c>
      <c r="AN114" s="3">
        <f t="shared" si="141"/>
        <v>-0.96631398368481081</v>
      </c>
      <c r="AO114" s="3">
        <f t="shared" si="141"/>
        <v>-0.99530340319535515</v>
      </c>
      <c r="AP114" s="3">
        <f t="shared" si="141"/>
        <v>-1.0251625052912159</v>
      </c>
      <c r="AQ114" s="3">
        <f t="shared" si="141"/>
        <v>-1.0559173804499524</v>
      </c>
      <c r="AR114" s="3">
        <f t="shared" si="141"/>
        <v>-1.0875949018634508</v>
      </c>
      <c r="AS114" s="3">
        <f t="shared" si="141"/>
        <v>-1.1202227489193544</v>
      </c>
      <c r="AT114" s="3">
        <f t="shared" si="141"/>
        <v>-1.1538294313869348</v>
      </c>
      <c r="AU114" s="3">
        <f t="shared" si="141"/>
        <v>-1.188444314328543</v>
      </c>
      <c r="AV114" s="3">
        <f t="shared" si="141"/>
        <v>-1.2240976437583995</v>
      </c>
      <c r="AW114" s="3">
        <f t="shared" si="141"/>
        <v>-29.165095573071149</v>
      </c>
    </row>
    <row r="115" spans="1:49" x14ac:dyDescent="0.25">
      <c r="A115" s="176"/>
      <c r="G115" s="3">
        <f>SUM(G112:G114)</f>
        <v>126.55</v>
      </c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  <c r="AB115" s="111"/>
      <c r="AC115" s="111"/>
      <c r="AD115" s="111"/>
      <c r="AE115" s="111"/>
      <c r="AF115" s="111"/>
      <c r="AG115" s="111"/>
      <c r="AH115" s="111"/>
      <c r="AI115" s="111"/>
      <c r="AJ115" s="111"/>
      <c r="AK115" s="111"/>
      <c r="AL115" s="111"/>
    </row>
    <row r="116" spans="1:49" x14ac:dyDescent="0.25">
      <c r="A116" s="238" t="s">
        <v>352</v>
      </c>
      <c r="B116" s="13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111"/>
      <c r="AD116" s="111"/>
      <c r="AE116" s="111"/>
      <c r="AF116" s="111"/>
      <c r="AG116" s="111"/>
      <c r="AH116" s="111"/>
      <c r="AI116" s="111"/>
      <c r="AJ116" s="111"/>
      <c r="AK116" s="111"/>
      <c r="AL116" s="111"/>
    </row>
    <row r="117" spans="1:49" x14ac:dyDescent="0.25">
      <c r="A117" s="176" t="s">
        <v>346</v>
      </c>
      <c r="B117" s="117"/>
      <c r="H117" s="3">
        <f>AW117</f>
        <v>3.5527136788005009E-14</v>
      </c>
      <c r="J117" s="3">
        <f>I117+J109</f>
        <v>20</v>
      </c>
      <c r="K117" s="3">
        <f t="shared" ref="K117:AW117" si="142">J117+K109</f>
        <v>40</v>
      </c>
      <c r="L117" s="3">
        <f t="shared" si="142"/>
        <v>60</v>
      </c>
      <c r="M117" s="3">
        <f t="shared" si="142"/>
        <v>80</v>
      </c>
      <c r="N117" s="3">
        <f t="shared" si="142"/>
        <v>100</v>
      </c>
      <c r="O117" s="3">
        <f t="shared" si="142"/>
        <v>98.346070843040053</v>
      </c>
      <c r="P117" s="3">
        <f t="shared" si="142"/>
        <v>96.642523811371305</v>
      </c>
      <c r="Q117" s="3">
        <f t="shared" si="142"/>
        <v>94.887870368752502</v>
      </c>
      <c r="R117" s="3">
        <f t="shared" si="142"/>
        <v>93.080577322855135</v>
      </c>
      <c r="S117" s="3">
        <f t="shared" si="142"/>
        <v>91.219065485580842</v>
      </c>
      <c r="T117" s="3">
        <f t="shared" si="142"/>
        <v>89.301708293188312</v>
      </c>
      <c r="U117" s="3">
        <f t="shared" si="142"/>
        <v>87.32683038502401</v>
      </c>
      <c r="V117" s="3">
        <f t="shared" si="142"/>
        <v>85.292706139614779</v>
      </c>
      <c r="W117" s="3">
        <f t="shared" si="142"/>
        <v>83.19755816684328</v>
      </c>
      <c r="X117" s="3">
        <f t="shared" si="142"/>
        <v>81.039555754888625</v>
      </c>
      <c r="Y117" s="3">
        <f t="shared" si="142"/>
        <v>78.816813270575338</v>
      </c>
      <c r="Z117" s="3">
        <f t="shared" si="142"/>
        <v>76.527388511732653</v>
      </c>
      <c r="AA117" s="3">
        <f t="shared" si="142"/>
        <v>74.169281010124678</v>
      </c>
      <c r="AB117" s="3">
        <f t="shared" si="142"/>
        <v>71.74043028346847</v>
      </c>
      <c r="AC117" s="3">
        <f t="shared" si="142"/>
        <v>69.238714035012578</v>
      </c>
      <c r="AD117" s="3">
        <f t="shared" si="142"/>
        <v>66.661946299103008</v>
      </c>
      <c r="AE117" s="3">
        <f t="shared" si="142"/>
        <v>64.007875531116142</v>
      </c>
      <c r="AF117" s="3">
        <f t="shared" si="142"/>
        <v>61.274182640089677</v>
      </c>
      <c r="AG117" s="3">
        <f t="shared" si="142"/>
        <v>58.458478962332414</v>
      </c>
      <c r="AH117" s="3">
        <f t="shared" si="142"/>
        <v>55.558304174242437</v>
      </c>
      <c r="AI117" s="3">
        <f t="shared" si="142"/>
        <v>52.57112414250976</v>
      </c>
      <c r="AJ117" s="3">
        <f t="shared" si="142"/>
        <v>49.494328709825105</v>
      </c>
      <c r="AK117" s="3">
        <f t="shared" si="142"/>
        <v>46.325229414159907</v>
      </c>
      <c r="AL117" s="3">
        <f t="shared" si="142"/>
        <v>43.061057139624751</v>
      </c>
      <c r="AM117" s="3">
        <f t="shared" si="142"/>
        <v>39.698959696853542</v>
      </c>
      <c r="AN117" s="3">
        <f t="shared" si="142"/>
        <v>36.235999330799196</v>
      </c>
      <c r="AO117" s="3">
        <f t="shared" si="142"/>
        <v>32.669150153763219</v>
      </c>
      <c r="AP117" s="3">
        <f t="shared" si="142"/>
        <v>28.995295501416166</v>
      </c>
      <c r="AQ117" s="3">
        <f t="shared" si="142"/>
        <v>25.2112252094987</v>
      </c>
      <c r="AR117" s="3">
        <f t="shared" si="142"/>
        <v>21.313632808823712</v>
      </c>
      <c r="AS117" s="3">
        <f t="shared" si="142"/>
        <v>17.299112636128473</v>
      </c>
      <c r="AT117" s="3">
        <f t="shared" si="142"/>
        <v>13.164156858252378</v>
      </c>
      <c r="AU117" s="3">
        <f t="shared" si="142"/>
        <v>8.9051524070399992</v>
      </c>
      <c r="AV117" s="3">
        <f t="shared" si="142"/>
        <v>4.5183778222912485</v>
      </c>
      <c r="AW117" s="3">
        <f t="shared" si="142"/>
        <v>3.5527136788005009E-14</v>
      </c>
    </row>
    <row r="118" spans="1:49" x14ac:dyDescent="0.25">
      <c r="A118" s="176" t="s">
        <v>345</v>
      </c>
      <c r="H118" s="3">
        <f t="shared" ref="H118:H122" si="143">AW118</f>
        <v>0</v>
      </c>
      <c r="J118" s="3">
        <f>I118+J110</f>
        <v>2</v>
      </c>
      <c r="K118" s="3">
        <f t="shared" ref="K118:AW118" si="144">J118+K110</f>
        <v>4</v>
      </c>
      <c r="L118" s="3">
        <f t="shared" si="144"/>
        <v>6</v>
      </c>
      <c r="M118" s="3">
        <f t="shared" si="144"/>
        <v>8</v>
      </c>
      <c r="N118" s="3">
        <f t="shared" si="144"/>
        <v>10</v>
      </c>
      <c r="O118" s="3">
        <f t="shared" si="144"/>
        <v>11.669214168608011</v>
      </c>
      <c r="P118" s="3">
        <f t="shared" si="144"/>
        <v>13.328504762274262</v>
      </c>
      <c r="Q118" s="3">
        <f t="shared" si="144"/>
        <v>14.9775740737505</v>
      </c>
      <c r="R118" s="3">
        <f t="shared" si="144"/>
        <v>16.616115464571024</v>
      </c>
      <c r="S118" s="3">
        <f t="shared" si="144"/>
        <v>18.243813097116167</v>
      </c>
      <c r="T118" s="3">
        <f t="shared" si="144"/>
        <v>17.860341658637662</v>
      </c>
      <c r="U118" s="3">
        <f t="shared" si="144"/>
        <v>17.465366077004802</v>
      </c>
      <c r="V118" s="3">
        <f t="shared" si="144"/>
        <v>17.058541227922955</v>
      </c>
      <c r="W118" s="3">
        <f t="shared" si="144"/>
        <v>16.639511633368652</v>
      </c>
      <c r="X118" s="3">
        <f t="shared" si="144"/>
        <v>16.207911150977722</v>
      </c>
      <c r="Y118" s="3">
        <f t="shared" si="144"/>
        <v>15.763362654115063</v>
      </c>
      <c r="Z118" s="3">
        <f t="shared" si="144"/>
        <v>15.305477702346526</v>
      </c>
      <c r="AA118" s="3">
        <f t="shared" si="144"/>
        <v>14.833856202024931</v>
      </c>
      <c r="AB118" s="3">
        <f t="shared" si="144"/>
        <v>14.348086056693688</v>
      </c>
      <c r="AC118" s="3">
        <f t="shared" si="144"/>
        <v>13.847742807002509</v>
      </c>
      <c r="AD118" s="3">
        <f t="shared" si="144"/>
        <v>13.332389259820594</v>
      </c>
      <c r="AE118" s="3">
        <f t="shared" si="144"/>
        <v>12.801575106223222</v>
      </c>
      <c r="AF118" s="3">
        <f t="shared" si="144"/>
        <v>12.254836528017929</v>
      </c>
      <c r="AG118" s="3">
        <f t="shared" si="144"/>
        <v>11.691695792466477</v>
      </c>
      <c r="AH118" s="3">
        <f t="shared" si="144"/>
        <v>11.111660834848482</v>
      </c>
      <c r="AI118" s="3">
        <f t="shared" si="144"/>
        <v>10.514224828501947</v>
      </c>
      <c r="AJ118" s="3">
        <f t="shared" si="144"/>
        <v>9.8988657419650146</v>
      </c>
      <c r="AK118" s="3">
        <f t="shared" si="144"/>
        <v>9.2650458828319753</v>
      </c>
      <c r="AL118" s="3">
        <f t="shared" si="144"/>
        <v>8.6122114279249438</v>
      </c>
      <c r="AM118" s="3">
        <f t="shared" si="144"/>
        <v>7.9397919393707017</v>
      </c>
      <c r="AN118" s="3">
        <f t="shared" si="144"/>
        <v>7.2471998661598329</v>
      </c>
      <c r="AO118" s="3">
        <f t="shared" si="144"/>
        <v>6.5338300307526378</v>
      </c>
      <c r="AP118" s="3">
        <f t="shared" si="144"/>
        <v>5.7990591002832268</v>
      </c>
      <c r="AQ118" s="3">
        <f t="shared" si="144"/>
        <v>5.0422450418997338</v>
      </c>
      <c r="AR118" s="3">
        <f t="shared" si="144"/>
        <v>4.2627265617647359</v>
      </c>
      <c r="AS118" s="3">
        <f t="shared" si="144"/>
        <v>3.4598225272256879</v>
      </c>
      <c r="AT118" s="3">
        <f t="shared" si="144"/>
        <v>2.632831371650469</v>
      </c>
      <c r="AU118" s="3">
        <f t="shared" si="144"/>
        <v>1.7810304814079934</v>
      </c>
      <c r="AV118" s="3">
        <f t="shared" si="144"/>
        <v>0.90367556445824315</v>
      </c>
      <c r="AW118" s="3">
        <f t="shared" si="144"/>
        <v>0</v>
      </c>
    </row>
    <row r="119" spans="1:49" x14ac:dyDescent="0.25">
      <c r="A119" s="176"/>
    </row>
    <row r="120" spans="1:49" x14ac:dyDescent="0.25">
      <c r="A120" s="176" t="s">
        <v>344</v>
      </c>
      <c r="H120" s="3">
        <f t="shared" si="143"/>
        <v>8.4376949871511897E-15</v>
      </c>
      <c r="J120" s="3">
        <f t="shared" ref="J120:AW120" si="145">I120+J112</f>
        <v>10.148289999999999</v>
      </c>
      <c r="K120" s="3">
        <f t="shared" si="145"/>
        <v>20.296579999999999</v>
      </c>
      <c r="L120" s="3">
        <f t="shared" si="145"/>
        <v>30.444869999999998</v>
      </c>
      <c r="M120" s="3">
        <f t="shared" si="145"/>
        <v>40.593159999999997</v>
      </c>
      <c r="N120" s="3">
        <f t="shared" si="145"/>
        <v>50.74145</v>
      </c>
      <c r="O120" s="3">
        <f t="shared" si="145"/>
        <v>49.349720053061652</v>
      </c>
      <c r="P120" s="3">
        <f t="shared" si="145"/>
        <v>47.916238207715153</v>
      </c>
      <c r="Q120" s="3">
        <f t="shared" si="145"/>
        <v>46.439751907008258</v>
      </c>
      <c r="R120" s="3">
        <f t="shared" si="145"/>
        <v>44.918971017280157</v>
      </c>
      <c r="S120" s="3">
        <f t="shared" si="145"/>
        <v>43.352566700860208</v>
      </c>
      <c r="T120" s="3">
        <f t="shared" si="145"/>
        <v>41.739170254947666</v>
      </c>
      <c r="U120" s="3">
        <f t="shared" si="145"/>
        <v>40.077371915657743</v>
      </c>
      <c r="V120" s="3">
        <f t="shared" si="145"/>
        <v>38.365719626189126</v>
      </c>
      <c r="W120" s="3">
        <f t="shared" si="145"/>
        <v>36.602717768036449</v>
      </c>
      <c r="X120" s="3">
        <f t="shared" si="145"/>
        <v>34.786825854139188</v>
      </c>
      <c r="Y120" s="3">
        <f t="shared" si="145"/>
        <v>32.916457182825013</v>
      </c>
      <c r="Z120" s="3">
        <f t="shared" si="145"/>
        <v>30.989977451371413</v>
      </c>
      <c r="AA120" s="3">
        <f t="shared" si="145"/>
        <v>29.005703327974203</v>
      </c>
      <c r="AB120" s="3">
        <f t="shared" si="145"/>
        <v>26.961900980875079</v>
      </c>
      <c r="AC120" s="3">
        <f t="shared" si="145"/>
        <v>24.856784563362979</v>
      </c>
      <c r="AD120" s="3">
        <f t="shared" si="145"/>
        <v>22.688514653325516</v>
      </c>
      <c r="AE120" s="3">
        <f t="shared" si="145"/>
        <v>20.455196645986931</v>
      </c>
      <c r="AF120" s="3">
        <f t="shared" si="145"/>
        <v>18.154879098428186</v>
      </c>
      <c r="AG120" s="3">
        <f t="shared" si="145"/>
        <v>15.78555202444268</v>
      </c>
      <c r="AH120" s="3">
        <f t="shared" si="145"/>
        <v>13.345145138237609</v>
      </c>
      <c r="AI120" s="3">
        <f t="shared" si="145"/>
        <v>10.831526045446385</v>
      </c>
      <c r="AJ120" s="3">
        <f t="shared" si="145"/>
        <v>8.2424983798714244</v>
      </c>
      <c r="AK120" s="3">
        <f t="shared" si="145"/>
        <v>5.5757998843292143</v>
      </c>
      <c r="AL120" s="3">
        <f t="shared" si="145"/>
        <v>2.8291004339207384</v>
      </c>
      <c r="AM120" s="3">
        <f t="shared" si="145"/>
        <v>8.4376949871511897E-15</v>
      </c>
      <c r="AN120" s="3">
        <f t="shared" si="145"/>
        <v>8.4376949871511897E-15</v>
      </c>
      <c r="AO120" s="3">
        <f t="shared" si="145"/>
        <v>8.4376949871511897E-15</v>
      </c>
      <c r="AP120" s="3">
        <f t="shared" si="145"/>
        <v>8.4376949871511897E-15</v>
      </c>
      <c r="AQ120" s="3">
        <f t="shared" si="145"/>
        <v>8.4376949871511897E-15</v>
      </c>
      <c r="AR120" s="3">
        <f t="shared" si="145"/>
        <v>8.4376949871511897E-15</v>
      </c>
      <c r="AS120" s="3">
        <f t="shared" si="145"/>
        <v>8.4376949871511897E-15</v>
      </c>
      <c r="AT120" s="3">
        <f t="shared" si="145"/>
        <v>8.4376949871511897E-15</v>
      </c>
      <c r="AU120" s="3">
        <f t="shared" si="145"/>
        <v>8.4376949871511897E-15</v>
      </c>
      <c r="AV120" s="3">
        <f t="shared" si="145"/>
        <v>8.4376949871511897E-15</v>
      </c>
      <c r="AW120" s="3">
        <f t="shared" si="145"/>
        <v>8.4376949871511897E-15</v>
      </c>
    </row>
    <row r="121" spans="1:49" x14ac:dyDescent="0.25">
      <c r="A121" s="176" t="s">
        <v>347</v>
      </c>
      <c r="H121" s="3">
        <f t="shared" si="143"/>
        <v>0</v>
      </c>
      <c r="J121" s="3">
        <f t="shared" ref="J121:AW121" si="146">I121+J113</f>
        <v>2</v>
      </c>
      <c r="K121" s="3">
        <f t="shared" si="146"/>
        <v>4</v>
      </c>
      <c r="L121" s="3">
        <f t="shared" si="146"/>
        <v>6</v>
      </c>
      <c r="M121" s="3">
        <f t="shared" si="146"/>
        <v>8</v>
      </c>
      <c r="N121" s="3">
        <f t="shared" si="146"/>
        <v>10</v>
      </c>
      <c r="O121" s="3">
        <f t="shared" si="146"/>
        <v>11.669214168608011</v>
      </c>
      <c r="P121" s="3">
        <f t="shared" si="146"/>
        <v>13.328504762274262</v>
      </c>
      <c r="Q121" s="3">
        <f t="shared" si="146"/>
        <v>14.9775740737505</v>
      </c>
      <c r="R121" s="3">
        <f t="shared" si="146"/>
        <v>16.616115464571024</v>
      </c>
      <c r="S121" s="3">
        <f t="shared" si="146"/>
        <v>18.243813097116167</v>
      </c>
      <c r="T121" s="3">
        <f t="shared" si="146"/>
        <v>17.860341658637662</v>
      </c>
      <c r="U121" s="3">
        <f t="shared" si="146"/>
        <v>17.465366077004802</v>
      </c>
      <c r="V121" s="3">
        <f t="shared" si="146"/>
        <v>17.058541227922955</v>
      </c>
      <c r="W121" s="3">
        <f t="shared" si="146"/>
        <v>16.639511633368652</v>
      </c>
      <c r="X121" s="3">
        <f t="shared" si="146"/>
        <v>16.207911150977722</v>
      </c>
      <c r="Y121" s="3">
        <f t="shared" si="146"/>
        <v>15.763362654115063</v>
      </c>
      <c r="Z121" s="3">
        <f t="shared" si="146"/>
        <v>15.305477702346526</v>
      </c>
      <c r="AA121" s="3">
        <f t="shared" si="146"/>
        <v>14.833856202024931</v>
      </c>
      <c r="AB121" s="3">
        <f t="shared" si="146"/>
        <v>14.348086056693688</v>
      </c>
      <c r="AC121" s="3">
        <f t="shared" si="146"/>
        <v>13.847742807002509</v>
      </c>
      <c r="AD121" s="3">
        <f t="shared" si="146"/>
        <v>13.332389259820594</v>
      </c>
      <c r="AE121" s="3">
        <f t="shared" si="146"/>
        <v>12.801575106223222</v>
      </c>
      <c r="AF121" s="3">
        <f t="shared" si="146"/>
        <v>12.254836528017929</v>
      </c>
      <c r="AG121" s="3">
        <f t="shared" si="146"/>
        <v>11.691695792466477</v>
      </c>
      <c r="AH121" s="3">
        <f t="shared" si="146"/>
        <v>11.111660834848482</v>
      </c>
      <c r="AI121" s="3">
        <f t="shared" si="146"/>
        <v>10.514224828501947</v>
      </c>
      <c r="AJ121" s="3">
        <f t="shared" si="146"/>
        <v>9.8988657419650146</v>
      </c>
      <c r="AK121" s="3">
        <f t="shared" si="146"/>
        <v>9.2650458828319753</v>
      </c>
      <c r="AL121" s="3">
        <f t="shared" si="146"/>
        <v>8.6122114279249438</v>
      </c>
      <c r="AM121" s="3">
        <f t="shared" si="146"/>
        <v>7.9397919393707017</v>
      </c>
      <c r="AN121" s="3">
        <f t="shared" si="146"/>
        <v>7.2471998661598329</v>
      </c>
      <c r="AO121" s="3">
        <f t="shared" si="146"/>
        <v>6.5338300307526378</v>
      </c>
      <c r="AP121" s="3">
        <f t="shared" si="146"/>
        <v>5.7990591002832268</v>
      </c>
      <c r="AQ121" s="3">
        <f t="shared" si="146"/>
        <v>5.0422450418997338</v>
      </c>
      <c r="AR121" s="3">
        <f t="shared" si="146"/>
        <v>4.2627265617647359</v>
      </c>
      <c r="AS121" s="3">
        <f t="shared" si="146"/>
        <v>3.4598225272256879</v>
      </c>
      <c r="AT121" s="3">
        <f t="shared" si="146"/>
        <v>2.632831371650469</v>
      </c>
      <c r="AU121" s="3">
        <f t="shared" si="146"/>
        <v>1.7810304814079934</v>
      </c>
      <c r="AV121" s="3">
        <f t="shared" si="146"/>
        <v>0.90367556445824315</v>
      </c>
      <c r="AW121" s="3">
        <f t="shared" si="146"/>
        <v>0</v>
      </c>
    </row>
    <row r="122" spans="1:49" x14ac:dyDescent="0.25">
      <c r="A122" s="176" t="s">
        <v>11</v>
      </c>
      <c r="H122" s="3">
        <f t="shared" si="143"/>
        <v>0</v>
      </c>
      <c r="J122" s="3">
        <f t="shared" ref="J122:AW122" si="147">I122+J114</f>
        <v>11.161709999999999</v>
      </c>
      <c r="K122" s="3">
        <f t="shared" si="147"/>
        <v>22.323419999999999</v>
      </c>
      <c r="L122" s="3">
        <f t="shared" si="147"/>
        <v>33.485129999999998</v>
      </c>
      <c r="M122" s="3">
        <f t="shared" si="147"/>
        <v>44.646839999999997</v>
      </c>
      <c r="N122" s="3">
        <f t="shared" si="147"/>
        <v>55.808549999999997</v>
      </c>
      <c r="O122" s="3">
        <f t="shared" si="147"/>
        <v>55.34703305973671</v>
      </c>
      <c r="P122" s="3">
        <f t="shared" si="147"/>
        <v>54.871670611265529</v>
      </c>
      <c r="Q122" s="3">
        <f t="shared" si="147"/>
        <v>54.382047289340207</v>
      </c>
      <c r="R122" s="3">
        <f t="shared" si="147"/>
        <v>53.877735267757124</v>
      </c>
      <c r="S122" s="3">
        <f t="shared" si="147"/>
        <v>53.35829388552655</v>
      </c>
      <c r="T122" s="3">
        <f t="shared" si="147"/>
        <v>52.823269261829061</v>
      </c>
      <c r="U122" s="3">
        <f t="shared" si="147"/>
        <v>52.27219389942065</v>
      </c>
      <c r="V122" s="3">
        <f t="shared" si="147"/>
        <v>51.704586276139985</v>
      </c>
      <c r="W122" s="3">
        <f t="shared" si="147"/>
        <v>51.119950424160898</v>
      </c>
      <c r="X122" s="3">
        <f t="shared" si="147"/>
        <v>50.517775496622441</v>
      </c>
      <c r="Y122" s="3">
        <f t="shared" si="147"/>
        <v>49.897535321257827</v>
      </c>
      <c r="Z122" s="3">
        <f t="shared" si="147"/>
        <v>49.258687940632278</v>
      </c>
      <c r="AA122" s="3">
        <f t="shared" si="147"/>
        <v>48.60067513858796</v>
      </c>
      <c r="AB122" s="3">
        <f t="shared" si="147"/>
        <v>47.922921952482312</v>
      </c>
      <c r="AC122" s="3">
        <f t="shared" si="147"/>
        <v>47.224836170793495</v>
      </c>
      <c r="AD122" s="3">
        <f t="shared" si="147"/>
        <v>46.505807815654016</v>
      </c>
      <c r="AE122" s="3">
        <f t="shared" si="147"/>
        <v>45.765208609860352</v>
      </c>
      <c r="AF122" s="3">
        <f t="shared" si="147"/>
        <v>45.002391427892874</v>
      </c>
      <c r="AG122" s="3">
        <f t="shared" si="147"/>
        <v>44.216689730466378</v>
      </c>
      <c r="AH122" s="3">
        <f t="shared" si="147"/>
        <v>43.407416982117084</v>
      </c>
      <c r="AI122" s="3">
        <f t="shared" si="147"/>
        <v>42.57386605131731</v>
      </c>
      <c r="AJ122" s="3">
        <f t="shared" si="147"/>
        <v>41.715308592593544</v>
      </c>
      <c r="AK122" s="3">
        <f t="shared" si="147"/>
        <v>40.830994410108062</v>
      </c>
      <c r="AL122" s="3">
        <f t="shared" si="147"/>
        <v>39.920150802148015</v>
      </c>
      <c r="AM122" s="3">
        <f t="shared" si="147"/>
        <v>38.981981885949168</v>
      </c>
      <c r="AN122" s="3">
        <f t="shared" si="147"/>
        <v>38.015667902264354</v>
      </c>
      <c r="AO122" s="3">
        <f t="shared" si="147"/>
        <v>37.020364499068997</v>
      </c>
      <c r="AP122" s="3">
        <f t="shared" si="147"/>
        <v>35.995201993777783</v>
      </c>
      <c r="AQ122" s="3">
        <f t="shared" si="147"/>
        <v>34.939284613327828</v>
      </c>
      <c r="AR122" s="3">
        <f t="shared" si="147"/>
        <v>33.851689711464374</v>
      </c>
      <c r="AS122" s="3">
        <f t="shared" si="147"/>
        <v>32.731466962545021</v>
      </c>
      <c r="AT122" s="3">
        <f t="shared" si="147"/>
        <v>31.577637531158086</v>
      </c>
      <c r="AU122" s="3">
        <f t="shared" si="147"/>
        <v>30.389193216829543</v>
      </c>
      <c r="AV122" s="3">
        <f t="shared" si="147"/>
        <v>29.165095573071145</v>
      </c>
      <c r="AW122" s="3">
        <f t="shared" si="147"/>
        <v>0</v>
      </c>
    </row>
    <row r="123" spans="1:49" x14ac:dyDescent="0.25">
      <c r="A123" s="176" t="s">
        <v>351</v>
      </c>
      <c r="J123" s="3">
        <f>(J120+J121+J122)-(J117+J118)</f>
        <v>1.3099999999999987</v>
      </c>
      <c r="K123" s="3">
        <f t="shared" ref="K123:AW123" si="148">(K120+K121+K122)-(K117+K118)</f>
        <v>2.6199999999999974</v>
      </c>
      <c r="L123" s="3">
        <f t="shared" si="148"/>
        <v>3.9299999999999926</v>
      </c>
      <c r="M123" s="3">
        <f t="shared" si="148"/>
        <v>5.2399999999999949</v>
      </c>
      <c r="N123" s="3">
        <f t="shared" si="148"/>
        <v>6.5499999999999972</v>
      </c>
      <c r="O123" s="3">
        <f t="shared" si="148"/>
        <v>6.350682269758309</v>
      </c>
      <c r="P123" s="3">
        <f t="shared" si="148"/>
        <v>6.1453850076093772</v>
      </c>
      <c r="Q123" s="3">
        <f t="shared" si="148"/>
        <v>5.9339288275959632</v>
      </c>
      <c r="R123" s="3">
        <f t="shared" si="148"/>
        <v>5.7161289621821396</v>
      </c>
      <c r="S123" s="3">
        <f t="shared" si="148"/>
        <v>5.4917951008059163</v>
      </c>
      <c r="T123" s="3">
        <f t="shared" si="148"/>
        <v>5.2607312235884223</v>
      </c>
      <c r="U123" s="3">
        <f t="shared" si="148"/>
        <v>5.0227354300543823</v>
      </c>
      <c r="V123" s="3">
        <f t="shared" si="148"/>
        <v>4.7775997627143312</v>
      </c>
      <c r="W123" s="3">
        <f t="shared" si="148"/>
        <v>4.5251100253540528</v>
      </c>
      <c r="X123" s="3">
        <f t="shared" si="148"/>
        <v>4.2650455958730049</v>
      </c>
      <c r="Y123" s="3">
        <f t="shared" si="148"/>
        <v>3.9971792335075094</v>
      </c>
      <c r="Z123" s="3">
        <f t="shared" si="148"/>
        <v>3.7212768802710485</v>
      </c>
      <c r="AA123" s="3">
        <f t="shared" si="148"/>
        <v>3.4370974564374848</v>
      </c>
      <c r="AB123" s="3">
        <f t="shared" si="148"/>
        <v>3.1443926498889141</v>
      </c>
      <c r="AC123" s="3">
        <f t="shared" si="148"/>
        <v>2.8429066991438958</v>
      </c>
      <c r="AD123" s="3">
        <f t="shared" si="148"/>
        <v>2.5323761698765281</v>
      </c>
      <c r="AE123" s="3">
        <f t="shared" si="148"/>
        <v>2.2125297247311408</v>
      </c>
      <c r="AF123" s="3">
        <f t="shared" si="148"/>
        <v>1.8830878862313796</v>
      </c>
      <c r="AG123" s="3">
        <f t="shared" si="148"/>
        <v>1.5437627925766293</v>
      </c>
      <c r="AH123" s="3">
        <f t="shared" si="148"/>
        <v>1.1942579461122591</v>
      </c>
      <c r="AI123" s="3">
        <f t="shared" si="148"/>
        <v>0.83426795425393863</v>
      </c>
      <c r="AJ123" s="3">
        <f t="shared" si="148"/>
        <v>0.46347826263986036</v>
      </c>
      <c r="AK123" s="3">
        <f t="shared" si="148"/>
        <v>8.1564880277369411E-2</v>
      </c>
      <c r="AL123" s="3">
        <f t="shared" si="148"/>
        <v>-0.31180590355599946</v>
      </c>
      <c r="AM123" s="3">
        <f t="shared" si="148"/>
        <v>-0.71697781090436763</v>
      </c>
      <c r="AN123" s="3">
        <f t="shared" si="148"/>
        <v>1.7796685714651659</v>
      </c>
      <c r="AO123" s="3">
        <f t="shared" si="148"/>
        <v>4.3512143453057845</v>
      </c>
      <c r="AP123" s="3">
        <f t="shared" si="148"/>
        <v>6.9999064923616245</v>
      </c>
      <c r="AQ123" s="3">
        <f t="shared" si="148"/>
        <v>9.7280594038291355</v>
      </c>
      <c r="AR123" s="3">
        <f t="shared" si="148"/>
        <v>12.538056902640669</v>
      </c>
      <c r="AS123" s="3">
        <f t="shared" si="148"/>
        <v>15.432354326416558</v>
      </c>
      <c r="AT123" s="3">
        <f t="shared" si="148"/>
        <v>18.413480672905717</v>
      </c>
      <c r="AU123" s="3">
        <f t="shared" si="148"/>
        <v>21.484040809789548</v>
      </c>
      <c r="AV123" s="3">
        <f t="shared" si="148"/>
        <v>24.646717750779903</v>
      </c>
      <c r="AW123" s="3">
        <f t="shared" si="148"/>
        <v>-2.708944180085382E-14</v>
      </c>
    </row>
    <row r="124" spans="1:49" x14ac:dyDescent="0.25">
      <c r="A124" s="176"/>
    </row>
    <row r="125" spans="1:49" x14ac:dyDescent="0.25">
      <c r="A125" s="238" t="s">
        <v>353</v>
      </c>
    </row>
    <row r="126" spans="1:49" x14ac:dyDescent="0.25">
      <c r="A126" s="176" t="s">
        <v>349</v>
      </c>
      <c r="H126" s="3">
        <f>ROUND(SUM(J126:AW126),2)</f>
        <v>25.3</v>
      </c>
      <c r="J126" s="3">
        <f>MAX(-(J109+J110),0)/($G$109+$G$110)*J$107</f>
        <v>0</v>
      </c>
      <c r="K126" s="3">
        <f t="shared" ref="K126:AW126" si="149">MAX(-(K109+K110),0)/($G$109+$G$110)*K$107</f>
        <v>0</v>
      </c>
      <c r="L126" s="3">
        <f t="shared" si="149"/>
        <v>0</v>
      </c>
      <c r="M126" s="3">
        <f t="shared" si="149"/>
        <v>0</v>
      </c>
      <c r="N126" s="3">
        <f t="shared" si="149"/>
        <v>0</v>
      </c>
      <c r="O126" s="3">
        <f t="shared" si="149"/>
        <v>0</v>
      </c>
      <c r="P126" s="3">
        <f t="shared" si="149"/>
        <v>2.5816255501456072E-3</v>
      </c>
      <c r="Q126" s="3">
        <f t="shared" si="149"/>
        <v>7.0389420761714245E-3</v>
      </c>
      <c r="R126" s="3">
        <f t="shared" si="149"/>
        <v>1.2656374130763615E-2</v>
      </c>
      <c r="S126" s="3">
        <f t="shared" si="149"/>
        <v>1.9484517060762801E-2</v>
      </c>
      <c r="T126" s="3">
        <f t="shared" si="149"/>
        <v>0.21090929116317764</v>
      </c>
      <c r="U126" s="3">
        <f t="shared" si="149"/>
        <v>0.23698534897971596</v>
      </c>
      <c r="V126" s="3">
        <f t="shared" si="149"/>
        <v>0.26443615190319975</v>
      </c>
      <c r="W126" s="3">
        <f t="shared" si="149"/>
        <v>0.29332071618801081</v>
      </c>
      <c r="X126" s="3">
        <f t="shared" si="149"/>
        <v>0.32370036179319761</v>
      </c>
      <c r="Y126" s="3">
        <f t="shared" si="149"/>
        <v>0.3556387974901265</v>
      </c>
      <c r="Z126" s="3">
        <f t="shared" si="149"/>
        <v>0.38920220900325719</v>
      </c>
      <c r="AA126" s="3">
        <f t="shared" si="149"/>
        <v>0.42445935028943454</v>
      </c>
      <c r="AB126" s="3">
        <f t="shared" si="149"/>
        <v>0.46148163806467968</v>
      </c>
      <c r="AC126" s="3">
        <f t="shared" si="149"/>
        <v>0.50034324969117927</v>
      </c>
      <c r="AD126" s="3">
        <f t="shared" si="149"/>
        <v>0.5411212245410103</v>
      </c>
      <c r="AE126" s="3">
        <f t="shared" si="149"/>
        <v>0.58389556895710926</v>
      </c>
      <c r="AF126" s="3">
        <f t="shared" si="149"/>
        <v>0.62874936493608724</v>
      </c>
      <c r="AG126" s="3">
        <f t="shared" si="149"/>
        <v>0.6757688826617424</v>
      </c>
      <c r="AH126" s="3">
        <f t="shared" si="149"/>
        <v>0.72504369702249449</v>
      </c>
      <c r="AI126" s="3">
        <f t="shared" si="149"/>
        <v>0.77666680825049605</v>
      </c>
      <c r="AJ126" s="3">
        <f t="shared" si="149"/>
        <v>0.83073476682485758</v>
      </c>
      <c r="AK126" s="3">
        <f t="shared" si="149"/>
        <v>0.88734780278625525</v>
      </c>
      <c r="AL126" s="3">
        <f t="shared" si="149"/>
        <v>0.94660995961519456</v>
      </c>
      <c r="AM126" s="3">
        <f t="shared" si="149"/>
        <v>1.0086292328313624</v>
      </c>
      <c r="AN126" s="3">
        <f t="shared" si="149"/>
        <v>1.0735177134768468</v>
      </c>
      <c r="AO126" s="3">
        <f t="shared" si="149"/>
        <v>1.1413917366515121</v>
      </c>
      <c r="AP126" s="3">
        <f t="shared" si="149"/>
        <v>1.212372035274528</v>
      </c>
      <c r="AQ126" s="3">
        <f t="shared" si="149"/>
        <v>1.2865838992519383</v>
      </c>
      <c r="AR126" s="3">
        <f t="shared" si="149"/>
        <v>1.3641573402362464</v>
      </c>
      <c r="AS126" s="3">
        <f t="shared" si="149"/>
        <v>1.4452272621702862</v>
      </c>
      <c r="AT126" s="3">
        <f t="shared" si="149"/>
        <v>1.5299336378141553</v>
      </c>
      <c r="AU126" s="3">
        <f t="shared" si="149"/>
        <v>1.6184216914607039</v>
      </c>
      <c r="AV126" s="3">
        <f t="shared" si="149"/>
        <v>1.710842088052013</v>
      </c>
      <c r="AW126" s="3">
        <f t="shared" si="149"/>
        <v>1.8073511289164852</v>
      </c>
    </row>
    <row r="127" spans="1:49" x14ac:dyDescent="0.25">
      <c r="A127" s="176" t="s">
        <v>350</v>
      </c>
      <c r="H127" s="3">
        <f>ROUND(SUM(J127:AW127),2)</f>
        <v>25.84</v>
      </c>
      <c r="J127" s="3">
        <f>MAX(-(J112+J113+J114),0)/($G$112+$G$113+$G$114)*J$107</f>
        <v>0</v>
      </c>
      <c r="K127" s="3">
        <f t="shared" ref="K127:AW127" si="150">MAX(-(K112+K113+K114),0)/($G$112+$G$113+$G$114)*K$107</f>
        <v>0</v>
      </c>
      <c r="L127" s="3">
        <f t="shared" si="150"/>
        <v>0</v>
      </c>
      <c r="M127" s="3">
        <f t="shared" si="150"/>
        <v>0</v>
      </c>
      <c r="N127" s="3">
        <f t="shared" si="150"/>
        <v>0</v>
      </c>
      <c r="O127" s="3">
        <f t="shared" si="150"/>
        <v>8.7253758321750585E-3</v>
      </c>
      <c r="P127" s="3">
        <f t="shared" si="150"/>
        <v>1.380383959747168E-2</v>
      </c>
      <c r="Q127" s="3">
        <f t="shared" si="150"/>
        <v>2.0042058389947246E-2</v>
      </c>
      <c r="R127" s="3">
        <f t="shared" si="150"/>
        <v>2.7490823266818752E-2</v>
      </c>
      <c r="S127" s="3">
        <f t="shared" si="150"/>
        <v>3.6202928969211894E-2</v>
      </c>
      <c r="T127" s="3">
        <f t="shared" si="150"/>
        <v>0.22007757873547154</v>
      </c>
      <c r="U127" s="3">
        <f t="shared" si="150"/>
        <v>0.24728717028822073</v>
      </c>
      <c r="V127" s="3">
        <f t="shared" si="150"/>
        <v>0.27593126751327302</v>
      </c>
      <c r="W127" s="3">
        <f t="shared" si="150"/>
        <v>0.30607145211856901</v>
      </c>
      <c r="X127" s="3">
        <f t="shared" si="150"/>
        <v>0.33777170965942083</v>
      </c>
      <c r="Y127" s="3">
        <f t="shared" si="150"/>
        <v>0.37109851834581697</v>
      </c>
      <c r="Z127" s="3">
        <f t="shared" si="150"/>
        <v>0.40612094101470347</v>
      </c>
      <c r="AA127" s="3">
        <f t="shared" si="150"/>
        <v>0.44291072037721191</v>
      </c>
      <c r="AB127" s="3">
        <f t="shared" si="150"/>
        <v>0.48154237765455765</v>
      </c>
      <c r="AC127" s="3">
        <f t="shared" si="150"/>
        <v>0.52209331472020459</v>
      </c>
      <c r="AD127" s="3">
        <f t="shared" si="150"/>
        <v>0.56464391986990137</v>
      </c>
      <c r="AE127" s="3">
        <f t="shared" si="150"/>
        <v>0.60927767734533167</v>
      </c>
      <c r="AF127" s="3">
        <f t="shared" si="150"/>
        <v>0.65608128074140482</v>
      </c>
      <c r="AG127" s="3">
        <f t="shared" si="150"/>
        <v>0.70514475043163172</v>
      </c>
      <c r="AH127" s="3">
        <f t="shared" si="150"/>
        <v>0.75656155515060475</v>
      </c>
      <c r="AI127" s="3">
        <f t="shared" si="150"/>
        <v>0.81042873787732794</v>
      </c>
      <c r="AJ127" s="3">
        <f t="shared" si="150"/>
        <v>0.866847046168019</v>
      </c>
      <c r="AK127" s="3">
        <f t="shared" si="150"/>
        <v>0.9259210670920619</v>
      </c>
      <c r="AL127" s="3">
        <f t="shared" si="150"/>
        <v>0.98775936692999589</v>
      </c>
      <c r="AM127" s="3">
        <f t="shared" si="150"/>
        <v>1.0524746357978232</v>
      </c>
      <c r="AN127" s="3">
        <f t="shared" si="150"/>
        <v>0.40636971761174295</v>
      </c>
      <c r="AO127" s="3">
        <f t="shared" si="150"/>
        <v>0.43206277072525962</v>
      </c>
      <c r="AP127" s="3">
        <f t="shared" si="150"/>
        <v>0.45893167427973669</v>
      </c>
      <c r="AQ127" s="3">
        <f t="shared" si="150"/>
        <v>0.48702385555382971</v>
      </c>
      <c r="AR127" s="3">
        <f t="shared" si="150"/>
        <v>0.51638852919751643</v>
      </c>
      <c r="AS127" s="3">
        <f t="shared" si="150"/>
        <v>0.547076761789826</v>
      </c>
      <c r="AT127" s="3">
        <f t="shared" si="150"/>
        <v>0.57914153866139628</v>
      </c>
      <c r="AU127" s="3">
        <f t="shared" si="150"/>
        <v>0.61263783305965014</v>
      </c>
      <c r="AV127" s="3">
        <f t="shared" si="150"/>
        <v>0.64762267773700388</v>
      </c>
      <c r="AW127" s="3">
        <f t="shared" si="150"/>
        <v>9.5041552390452448</v>
      </c>
    </row>
    <row r="128" spans="1:49" x14ac:dyDescent="0.25">
      <c r="A128" s="176"/>
    </row>
    <row r="129" spans="1:1" x14ac:dyDescent="0.25">
      <c r="A129" s="176"/>
    </row>
    <row r="130" spans="1:1" x14ac:dyDescent="0.25">
      <c r="A130" s="176"/>
    </row>
    <row r="131" spans="1:1" x14ac:dyDescent="0.25">
      <c r="A131" s="176"/>
    </row>
    <row r="132" spans="1:1" x14ac:dyDescent="0.25">
      <c r="A132" s="176"/>
    </row>
    <row r="133" spans="1:1" x14ac:dyDescent="0.25">
      <c r="A133" s="176"/>
    </row>
    <row r="134" spans="1:1" x14ac:dyDescent="0.25">
      <c r="A134" s="176"/>
    </row>
    <row r="135" spans="1:1" x14ac:dyDescent="0.25">
      <c r="A135" s="176"/>
    </row>
    <row r="136" spans="1:1" x14ac:dyDescent="0.25">
      <c r="A136" s="176"/>
    </row>
    <row r="137" spans="1:1" x14ac:dyDescent="0.25">
      <c r="A137" s="176"/>
    </row>
    <row r="138" spans="1:1" x14ac:dyDescent="0.25">
      <c r="A138" s="176"/>
    </row>
    <row r="139" spans="1:1" x14ac:dyDescent="0.25">
      <c r="A139" s="176"/>
    </row>
    <row r="140" spans="1:1" x14ac:dyDescent="0.25">
      <c r="A140" s="176"/>
    </row>
    <row r="141" spans="1:1" x14ac:dyDescent="0.25">
      <c r="A141" s="176"/>
    </row>
    <row r="142" spans="1:1" x14ac:dyDescent="0.25">
      <c r="A142" s="176"/>
    </row>
    <row r="143" spans="1:1" x14ac:dyDescent="0.25">
      <c r="A143" s="176"/>
    </row>
    <row r="144" spans="1:1" x14ac:dyDescent="0.25">
      <c r="A144" s="176"/>
    </row>
    <row r="145" spans="1:1" x14ac:dyDescent="0.25">
      <c r="A145" s="176"/>
    </row>
    <row r="146" spans="1:1" x14ac:dyDescent="0.25">
      <c r="A146" s="114"/>
    </row>
    <row r="147" spans="1:1" x14ac:dyDescent="0.25">
      <c r="A147" s="114"/>
    </row>
    <row r="148" spans="1:1" x14ac:dyDescent="0.25">
      <c r="A148" s="114"/>
    </row>
    <row r="149" spans="1:1" x14ac:dyDescent="0.25">
      <c r="A149" s="114"/>
    </row>
    <row r="150" spans="1:1" x14ac:dyDescent="0.25">
      <c r="A150" s="114"/>
    </row>
    <row r="151" spans="1:1" x14ac:dyDescent="0.25">
      <c r="A151" s="114"/>
    </row>
    <row r="152" spans="1:1" x14ac:dyDescent="0.25">
      <c r="A152" s="114"/>
    </row>
    <row r="153" spans="1:1" x14ac:dyDescent="0.25">
      <c r="A153" s="114"/>
    </row>
  </sheetData>
  <conditionalFormatting sqref="X12">
    <cfRule type="expression" dxfId="5" priority="1">
      <formula>X12&lt;&gt;0</formula>
    </cfRule>
  </conditionalFormatting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AC211-8168-41C5-B46B-4CB83816439E}">
  <sheetPr codeName="Sheet5"/>
  <dimension ref="A1:AL369"/>
  <sheetViews>
    <sheetView workbookViewId="0">
      <selection activeCell="D1" sqref="D1"/>
    </sheetView>
  </sheetViews>
  <sheetFormatPr defaultRowHeight="15" x14ac:dyDescent="0.25"/>
  <cols>
    <col min="3" max="3" width="10" bestFit="1" customWidth="1"/>
  </cols>
  <sheetData>
    <row r="1" spans="1:38" ht="23.25" x14ac:dyDescent="0.35">
      <c r="A1" s="21" t="s">
        <v>15</v>
      </c>
    </row>
    <row r="5" spans="1:38" x14ac:dyDescent="0.25">
      <c r="A5" t="s">
        <v>16</v>
      </c>
      <c r="C5" s="22" t="s">
        <v>17</v>
      </c>
    </row>
    <row r="6" spans="1:38" x14ac:dyDescent="0.25">
      <c r="A6" t="s">
        <v>18</v>
      </c>
      <c r="C6" s="23">
        <v>43535</v>
      </c>
    </row>
    <row r="7" spans="1:38" x14ac:dyDescent="0.25">
      <c r="H7" s="24"/>
    </row>
    <row r="8" spans="1:38" x14ac:dyDescent="0.25">
      <c r="D8" s="25" t="s">
        <v>19</v>
      </c>
      <c r="E8" s="25" t="s">
        <v>19</v>
      </c>
      <c r="F8" s="25" t="s">
        <v>20</v>
      </c>
      <c r="H8" s="26">
        <v>0</v>
      </c>
      <c r="I8" s="26">
        <f>H8+1</f>
        <v>1</v>
      </c>
      <c r="J8" s="26">
        <f t="shared" ref="J8:AL8" si="0">I8+1</f>
        <v>2</v>
      </c>
      <c r="K8" s="26">
        <f t="shared" si="0"/>
        <v>3</v>
      </c>
      <c r="L8" s="26">
        <f t="shared" si="0"/>
        <v>4</v>
      </c>
      <c r="M8" s="26">
        <f t="shared" si="0"/>
        <v>5</v>
      </c>
      <c r="N8" s="26">
        <f t="shared" si="0"/>
        <v>6</v>
      </c>
      <c r="O8" s="26">
        <f t="shared" si="0"/>
        <v>7</v>
      </c>
      <c r="P8" s="26">
        <f t="shared" si="0"/>
        <v>8</v>
      </c>
      <c r="Q8" s="26">
        <f t="shared" si="0"/>
        <v>9</v>
      </c>
      <c r="R8" s="26">
        <f t="shared" si="0"/>
        <v>10</v>
      </c>
      <c r="S8" s="26">
        <f t="shared" si="0"/>
        <v>11</v>
      </c>
      <c r="T8" s="26">
        <f t="shared" si="0"/>
        <v>12</v>
      </c>
      <c r="U8" s="26">
        <f t="shared" si="0"/>
        <v>13</v>
      </c>
      <c r="V8" s="26">
        <f t="shared" si="0"/>
        <v>14</v>
      </c>
      <c r="W8" s="26">
        <f t="shared" si="0"/>
        <v>15</v>
      </c>
      <c r="X8" s="26">
        <f t="shared" si="0"/>
        <v>16</v>
      </c>
      <c r="Y8" s="26">
        <f t="shared" si="0"/>
        <v>17</v>
      </c>
      <c r="Z8" s="26">
        <f t="shared" si="0"/>
        <v>18</v>
      </c>
      <c r="AA8" s="26">
        <f t="shared" si="0"/>
        <v>19</v>
      </c>
      <c r="AB8" s="26">
        <f t="shared" si="0"/>
        <v>20</v>
      </c>
      <c r="AC8" s="26">
        <f t="shared" si="0"/>
        <v>21</v>
      </c>
      <c r="AD8" s="26">
        <f t="shared" si="0"/>
        <v>22</v>
      </c>
      <c r="AE8" s="26">
        <f t="shared" si="0"/>
        <v>23</v>
      </c>
      <c r="AF8" s="26">
        <f t="shared" si="0"/>
        <v>24</v>
      </c>
      <c r="AG8" s="26">
        <f t="shared" si="0"/>
        <v>25</v>
      </c>
      <c r="AH8" s="26">
        <f t="shared" si="0"/>
        <v>26</v>
      </c>
      <c r="AI8" s="26">
        <f t="shared" si="0"/>
        <v>27</v>
      </c>
      <c r="AJ8" s="26">
        <f t="shared" si="0"/>
        <v>28</v>
      </c>
      <c r="AK8" s="26">
        <f t="shared" si="0"/>
        <v>29</v>
      </c>
      <c r="AL8" s="26">
        <f t="shared" si="0"/>
        <v>30</v>
      </c>
    </row>
    <row r="9" spans="1:38" ht="15.75" thickBot="1" x14ac:dyDescent="0.3">
      <c r="A9" s="27" t="s">
        <v>21</v>
      </c>
    </row>
    <row r="10" spans="1:38" ht="15.75" thickBot="1" x14ac:dyDescent="0.3">
      <c r="A10" s="28" t="s">
        <v>22</v>
      </c>
      <c r="B10" s="29" t="s">
        <v>23</v>
      </c>
      <c r="C10" s="30">
        <v>2.4500000000000001E-2</v>
      </c>
      <c r="D10">
        <v>1</v>
      </c>
      <c r="E10" t="str">
        <f>IF(D10=12,C10,"  ")</f>
        <v xml:space="preserve">  </v>
      </c>
      <c r="G10" s="31" t="s">
        <v>24</v>
      </c>
      <c r="I10">
        <f>$E21</f>
        <v>2.52E-2</v>
      </c>
      <c r="J10">
        <f>$E33</f>
        <v>2.47E-2</v>
      </c>
      <c r="K10">
        <f>$E45</f>
        <v>2.4299999999999999E-2</v>
      </c>
      <c r="L10">
        <f>$E57</f>
        <v>2.4299999999999999E-2</v>
      </c>
      <c r="M10">
        <f>$E69</f>
        <v>2.4299999999999999E-2</v>
      </c>
      <c r="N10">
        <f>$E81</f>
        <v>2.47E-2</v>
      </c>
      <c r="O10">
        <f>$E93</f>
        <v>2.53E-2</v>
      </c>
      <c r="P10">
        <f>$E105</f>
        <v>2.5700000000000001E-2</v>
      </c>
      <c r="Q10">
        <f>$E117</f>
        <v>2.5999999999999999E-2</v>
      </c>
      <c r="R10">
        <f>$E129</f>
        <v>2.63E-2</v>
      </c>
      <c r="S10">
        <f>$E141</f>
        <v>2.6599999999999999E-2</v>
      </c>
      <c r="T10">
        <f>$E153</f>
        <v>2.6800000000000001E-2</v>
      </c>
      <c r="U10">
        <f>$E165</f>
        <v>2.7E-2</v>
      </c>
      <c r="V10">
        <f>$E177</f>
        <v>2.7199999999999998E-2</v>
      </c>
      <c r="W10">
        <f>$E189</f>
        <v>2.7400000000000001E-2</v>
      </c>
      <c r="X10">
        <f>$E201</f>
        <v>2.76E-2</v>
      </c>
      <c r="Y10">
        <f>$E213</f>
        <v>2.7799999999999998E-2</v>
      </c>
      <c r="Z10">
        <f>$E225</f>
        <v>2.8000000000000001E-2</v>
      </c>
      <c r="AA10">
        <f>$E237</f>
        <v>2.8299999999999999E-2</v>
      </c>
      <c r="AB10">
        <f>$E249</f>
        <v>2.8500000000000001E-2</v>
      </c>
      <c r="AC10">
        <f>$E261</f>
        <v>2.87E-2</v>
      </c>
      <c r="AD10">
        <f>$E273</f>
        <v>2.9000000000000001E-2</v>
      </c>
      <c r="AE10">
        <f>$E285</f>
        <v>2.93E-2</v>
      </c>
      <c r="AF10">
        <f>$E297</f>
        <v>2.9600000000000001E-2</v>
      </c>
      <c r="AG10">
        <f>$E309</f>
        <v>2.98E-2</v>
      </c>
      <c r="AH10" s="32">
        <f>$E321</f>
        <v>0.03</v>
      </c>
      <c r="AI10" s="32">
        <f>$E333</f>
        <v>3.0099999999999998E-2</v>
      </c>
      <c r="AJ10" s="32">
        <f>$E345</f>
        <v>3.0200000000000001E-2</v>
      </c>
      <c r="AK10" s="32">
        <f>$E357</f>
        <v>3.0200000000000001E-2</v>
      </c>
      <c r="AL10" s="32">
        <f>$E369</f>
        <v>3.0200000000000001E-2</v>
      </c>
    </row>
    <row r="11" spans="1:38" ht="15.75" thickBot="1" x14ac:dyDescent="0.3">
      <c r="A11" s="33" t="s">
        <v>25</v>
      </c>
      <c r="B11" s="34" t="s">
        <v>23</v>
      </c>
      <c r="C11" s="35">
        <v>2.4500000000000001E-2</v>
      </c>
      <c r="D11">
        <f>IF(D10=12,1,D10+1)</f>
        <v>2</v>
      </c>
      <c r="E11" t="str">
        <f t="shared" ref="E11:E74" si="1">IF(D11=12,C11,"  ")</f>
        <v xml:space="preserve">  </v>
      </c>
      <c r="G11" s="36"/>
    </row>
    <row r="12" spans="1:38" ht="15.75" thickBot="1" x14ac:dyDescent="0.3">
      <c r="A12" s="33" t="s">
        <v>26</v>
      </c>
      <c r="B12" s="34" t="s">
        <v>23</v>
      </c>
      <c r="C12" s="35">
        <v>2.46E-2</v>
      </c>
      <c r="D12">
        <f t="shared" ref="D12:D75" si="2">IF(D11=12,1,D11+1)</f>
        <v>3</v>
      </c>
      <c r="E12" t="str">
        <f t="shared" si="1"/>
        <v xml:space="preserve">  </v>
      </c>
      <c r="G12" s="31" t="s">
        <v>27</v>
      </c>
      <c r="I12" s="37">
        <v>2.53E-2</v>
      </c>
      <c r="J12" s="37">
        <v>2.4700000000000003E-2</v>
      </c>
      <c r="K12" s="37">
        <v>2.4500000000000001E-2</v>
      </c>
      <c r="L12" s="37"/>
      <c r="M12" s="37">
        <v>2.4399999999999998E-2</v>
      </c>
      <c r="N12" s="37">
        <v>2.53E-2</v>
      </c>
      <c r="O12" s="37">
        <v>2.53E-2</v>
      </c>
      <c r="P12" s="37"/>
      <c r="Q12" s="37"/>
      <c r="R12" s="37">
        <v>2.64E-2</v>
      </c>
      <c r="S12" s="37"/>
      <c r="T12" s="37"/>
      <c r="U12" s="37"/>
      <c r="V12" s="37"/>
      <c r="W12" s="37"/>
      <c r="X12" s="37"/>
      <c r="Y12" s="37"/>
      <c r="Z12" s="37"/>
      <c r="AA12" s="37"/>
      <c r="AB12" s="37">
        <v>2.86E-2</v>
      </c>
      <c r="AC12" s="37"/>
      <c r="AD12" s="37"/>
      <c r="AE12" s="37"/>
      <c r="AF12" s="37"/>
      <c r="AG12" s="37"/>
      <c r="AH12" s="37"/>
      <c r="AI12" s="37"/>
      <c r="AJ12" s="37"/>
      <c r="AK12" s="37"/>
      <c r="AL12" s="37">
        <v>3.0299999999999997E-2</v>
      </c>
    </row>
    <row r="13" spans="1:38" ht="15.75" thickBot="1" x14ac:dyDescent="0.3">
      <c r="A13" s="33" t="s">
        <v>28</v>
      </c>
      <c r="B13" s="34" t="s">
        <v>23</v>
      </c>
      <c r="C13" s="35">
        <v>2.47E-2</v>
      </c>
      <c r="D13">
        <f t="shared" si="2"/>
        <v>4</v>
      </c>
      <c r="E13" t="str">
        <f t="shared" si="1"/>
        <v xml:space="preserve">  </v>
      </c>
    </row>
    <row r="14" spans="1:38" ht="15.75" thickBot="1" x14ac:dyDescent="0.3">
      <c r="A14" s="33" t="s">
        <v>29</v>
      </c>
      <c r="B14" s="34" t="s">
        <v>23</v>
      </c>
      <c r="C14" s="35">
        <v>2.5000000000000001E-2</v>
      </c>
      <c r="D14">
        <f t="shared" si="2"/>
        <v>5</v>
      </c>
      <c r="E14" t="str">
        <f t="shared" si="1"/>
        <v xml:space="preserve">  </v>
      </c>
      <c r="AA14" s="38"/>
      <c r="AB14" s="39"/>
    </row>
    <row r="15" spans="1:38" ht="15.75" thickBot="1" x14ac:dyDescent="0.3">
      <c r="A15" s="33" t="s">
        <v>30</v>
      </c>
      <c r="B15" s="34" t="s">
        <v>23</v>
      </c>
      <c r="C15" s="35">
        <v>2.5100000000000001E-2</v>
      </c>
      <c r="D15">
        <f t="shared" si="2"/>
        <v>6</v>
      </c>
      <c r="E15" t="str">
        <f t="shared" si="1"/>
        <v xml:space="preserve">  </v>
      </c>
      <c r="AA15" s="40"/>
      <c r="AB15" s="41"/>
    </row>
    <row r="16" spans="1:38" ht="15.75" thickBot="1" x14ac:dyDescent="0.3">
      <c r="A16" s="33" t="s">
        <v>31</v>
      </c>
      <c r="B16" s="34" t="s">
        <v>23</v>
      </c>
      <c r="C16" s="35">
        <v>2.52E-2</v>
      </c>
      <c r="D16">
        <f t="shared" si="2"/>
        <v>7</v>
      </c>
      <c r="E16" t="str">
        <f t="shared" si="1"/>
        <v xml:space="preserve">  </v>
      </c>
      <c r="AA16" s="40"/>
      <c r="AB16" s="41"/>
    </row>
    <row r="17" spans="1:28" ht="15.75" thickBot="1" x14ac:dyDescent="0.3">
      <c r="A17" s="33" t="s">
        <v>32</v>
      </c>
      <c r="B17" s="34" t="s">
        <v>23</v>
      </c>
      <c r="C17" s="35">
        <v>2.52E-2</v>
      </c>
      <c r="D17">
        <f t="shared" si="2"/>
        <v>8</v>
      </c>
      <c r="E17" t="str">
        <f t="shared" si="1"/>
        <v xml:space="preserve">  </v>
      </c>
      <c r="AA17" s="40"/>
      <c r="AB17" s="41"/>
    </row>
    <row r="18" spans="1:28" ht="15.75" thickBot="1" x14ac:dyDescent="0.3">
      <c r="A18" s="33" t="s">
        <v>33</v>
      </c>
      <c r="B18" s="34" t="s">
        <v>23</v>
      </c>
      <c r="C18" s="35">
        <v>2.52E-2</v>
      </c>
      <c r="D18">
        <f t="shared" si="2"/>
        <v>9</v>
      </c>
      <c r="E18" t="str">
        <f t="shared" si="1"/>
        <v xml:space="preserve">  </v>
      </c>
      <c r="AA18" s="40"/>
      <c r="AB18" s="41"/>
    </row>
    <row r="19" spans="1:28" ht="15.75" thickBot="1" x14ac:dyDescent="0.3">
      <c r="A19" s="33" t="s">
        <v>34</v>
      </c>
      <c r="B19" s="34" t="s">
        <v>23</v>
      </c>
      <c r="C19" s="35">
        <v>2.52E-2</v>
      </c>
      <c r="D19">
        <f t="shared" si="2"/>
        <v>10</v>
      </c>
      <c r="E19" t="str">
        <f t="shared" si="1"/>
        <v xml:space="preserve">  </v>
      </c>
      <c r="AA19" s="40"/>
      <c r="AB19" s="41"/>
    </row>
    <row r="20" spans="1:28" ht="15.75" thickBot="1" x14ac:dyDescent="0.3">
      <c r="A20" s="33" t="s">
        <v>35</v>
      </c>
      <c r="B20" s="34" t="s">
        <v>23</v>
      </c>
      <c r="C20" s="35">
        <v>2.52E-2</v>
      </c>
      <c r="D20">
        <f t="shared" si="2"/>
        <v>11</v>
      </c>
      <c r="E20" t="str">
        <f t="shared" si="1"/>
        <v xml:space="preserve">  </v>
      </c>
      <c r="AA20" s="40"/>
      <c r="AB20" s="41"/>
    </row>
    <row r="21" spans="1:28" ht="15.75" thickBot="1" x14ac:dyDescent="0.3">
      <c r="A21" s="42">
        <v>36526</v>
      </c>
      <c r="B21" s="34" t="s">
        <v>23</v>
      </c>
      <c r="C21" s="35">
        <v>2.52E-2</v>
      </c>
      <c r="D21">
        <f t="shared" si="2"/>
        <v>12</v>
      </c>
      <c r="E21">
        <f t="shared" si="1"/>
        <v>2.52E-2</v>
      </c>
      <c r="F21">
        <v>1</v>
      </c>
      <c r="AA21" s="40"/>
      <c r="AB21" s="41"/>
    </row>
    <row r="22" spans="1:28" ht="15.75" thickBot="1" x14ac:dyDescent="0.3">
      <c r="A22" s="43">
        <v>43466</v>
      </c>
      <c r="B22" s="34" t="s">
        <v>23</v>
      </c>
      <c r="C22" s="35">
        <v>2.5100000000000001E-2</v>
      </c>
      <c r="D22">
        <f t="shared" si="2"/>
        <v>1</v>
      </c>
      <c r="E22" t="str">
        <f t="shared" si="1"/>
        <v xml:space="preserve">  </v>
      </c>
      <c r="AA22" s="40"/>
      <c r="AB22" s="41"/>
    </row>
    <row r="23" spans="1:28" ht="15.75" thickBot="1" x14ac:dyDescent="0.3">
      <c r="A23" s="43">
        <v>43467</v>
      </c>
      <c r="B23" s="34" t="s">
        <v>23</v>
      </c>
      <c r="C23" s="35">
        <v>2.5100000000000001E-2</v>
      </c>
      <c r="D23">
        <f t="shared" si="2"/>
        <v>2</v>
      </c>
      <c r="E23" t="str">
        <f t="shared" si="1"/>
        <v xml:space="preserve">  </v>
      </c>
      <c r="AA23" s="40"/>
      <c r="AB23" s="41"/>
    </row>
    <row r="24" spans="1:28" ht="15.75" thickBot="1" x14ac:dyDescent="0.3">
      <c r="A24" s="43">
        <v>43468</v>
      </c>
      <c r="B24" s="34" t="s">
        <v>23</v>
      </c>
      <c r="C24" s="35">
        <v>2.5100000000000001E-2</v>
      </c>
      <c r="D24">
        <f t="shared" si="2"/>
        <v>3</v>
      </c>
      <c r="E24" t="str">
        <f t="shared" si="1"/>
        <v xml:space="preserve">  </v>
      </c>
      <c r="AA24" s="40"/>
      <c r="AB24" s="41"/>
    </row>
    <row r="25" spans="1:28" ht="15.75" thickBot="1" x14ac:dyDescent="0.3">
      <c r="A25" s="43">
        <v>43469</v>
      </c>
      <c r="B25" s="34" t="s">
        <v>23</v>
      </c>
      <c r="C25" s="35">
        <v>2.5000000000000001E-2</v>
      </c>
      <c r="D25">
        <f t="shared" si="2"/>
        <v>4</v>
      </c>
      <c r="E25" t="str">
        <f t="shared" si="1"/>
        <v xml:space="preserve">  </v>
      </c>
      <c r="AA25" s="40"/>
      <c r="AB25" s="41"/>
    </row>
    <row r="26" spans="1:28" ht="15.75" thickBot="1" x14ac:dyDescent="0.3">
      <c r="A26" s="43">
        <v>43470</v>
      </c>
      <c r="B26" s="34" t="s">
        <v>23</v>
      </c>
      <c r="C26" s="35">
        <v>2.5000000000000001E-2</v>
      </c>
      <c r="D26">
        <f t="shared" si="2"/>
        <v>5</v>
      </c>
      <c r="E26" t="str">
        <f t="shared" si="1"/>
        <v xml:space="preserve">  </v>
      </c>
      <c r="AA26" s="40"/>
      <c r="AB26" s="41"/>
    </row>
    <row r="27" spans="1:28" ht="15.75" thickBot="1" x14ac:dyDescent="0.3">
      <c r="A27" s="43">
        <v>43471</v>
      </c>
      <c r="B27" s="34" t="s">
        <v>23</v>
      </c>
      <c r="C27" s="35">
        <v>2.4899999999999999E-2</v>
      </c>
      <c r="D27">
        <f t="shared" si="2"/>
        <v>6</v>
      </c>
      <c r="E27" t="str">
        <f t="shared" si="1"/>
        <v xml:space="preserve">  </v>
      </c>
      <c r="AA27" s="40"/>
      <c r="AB27" s="41"/>
    </row>
    <row r="28" spans="1:28" ht="15.75" thickBot="1" x14ac:dyDescent="0.3">
      <c r="A28" s="43">
        <v>43472</v>
      </c>
      <c r="B28" s="34" t="s">
        <v>23</v>
      </c>
      <c r="C28" s="35">
        <v>2.4899999999999999E-2</v>
      </c>
      <c r="D28">
        <f t="shared" si="2"/>
        <v>7</v>
      </c>
      <c r="E28" t="str">
        <f t="shared" si="1"/>
        <v xml:space="preserve">  </v>
      </c>
      <c r="AA28" s="40"/>
      <c r="AB28" s="41"/>
    </row>
    <row r="29" spans="1:28" ht="15.75" thickBot="1" x14ac:dyDescent="0.3">
      <c r="A29" s="43">
        <v>43473</v>
      </c>
      <c r="B29" s="34" t="s">
        <v>23</v>
      </c>
      <c r="C29" s="35">
        <v>2.4899999999999999E-2</v>
      </c>
      <c r="D29">
        <f t="shared" si="2"/>
        <v>8</v>
      </c>
      <c r="E29" t="str">
        <f t="shared" si="1"/>
        <v xml:space="preserve">  </v>
      </c>
      <c r="AA29" s="40"/>
      <c r="AB29" s="41"/>
    </row>
    <row r="30" spans="1:28" ht="15.75" thickBot="1" x14ac:dyDescent="0.3">
      <c r="A30" s="43">
        <v>43474</v>
      </c>
      <c r="B30" s="34" t="s">
        <v>23</v>
      </c>
      <c r="C30" s="35">
        <v>2.4799999999999999E-2</v>
      </c>
      <c r="D30">
        <f t="shared" si="2"/>
        <v>9</v>
      </c>
      <c r="E30" t="str">
        <f t="shared" si="1"/>
        <v xml:space="preserve">  </v>
      </c>
      <c r="AA30" s="40"/>
      <c r="AB30" s="41"/>
    </row>
    <row r="31" spans="1:28" ht="15.75" thickBot="1" x14ac:dyDescent="0.3">
      <c r="A31" s="43">
        <v>43475</v>
      </c>
      <c r="B31" s="34" t="s">
        <v>23</v>
      </c>
      <c r="C31" s="35">
        <v>2.4799999999999999E-2</v>
      </c>
      <c r="D31">
        <f t="shared" si="2"/>
        <v>10</v>
      </c>
      <c r="E31" t="str">
        <f t="shared" si="1"/>
        <v xml:space="preserve">  </v>
      </c>
      <c r="AA31" s="40"/>
      <c r="AB31" s="41"/>
    </row>
    <row r="32" spans="1:28" ht="15.75" thickBot="1" x14ac:dyDescent="0.3">
      <c r="A32" s="43">
        <v>43476</v>
      </c>
      <c r="B32" s="34" t="s">
        <v>23</v>
      </c>
      <c r="C32" s="35">
        <v>2.4799999999999999E-2</v>
      </c>
      <c r="D32">
        <f t="shared" si="2"/>
        <v>11</v>
      </c>
      <c r="E32" t="str">
        <f t="shared" si="1"/>
        <v xml:space="preserve">  </v>
      </c>
      <c r="AA32" s="40"/>
      <c r="AB32" s="41"/>
    </row>
    <row r="33" spans="1:38" ht="15.75" thickBot="1" x14ac:dyDescent="0.3">
      <c r="A33" s="42">
        <v>36557</v>
      </c>
      <c r="B33" s="34" t="s">
        <v>23</v>
      </c>
      <c r="C33" s="35">
        <v>2.47E-2</v>
      </c>
      <c r="D33">
        <f t="shared" si="2"/>
        <v>12</v>
      </c>
      <c r="E33">
        <f t="shared" si="1"/>
        <v>2.47E-2</v>
      </c>
      <c r="F33">
        <f>IF(D33=12,1+F21,"  ")</f>
        <v>2</v>
      </c>
      <c r="AA33" s="40"/>
      <c r="AB33" s="41"/>
    </row>
    <row r="34" spans="1:38" ht="15.75" thickBot="1" x14ac:dyDescent="0.3">
      <c r="A34" s="43">
        <v>43497</v>
      </c>
      <c r="B34" s="34" t="s">
        <v>23</v>
      </c>
      <c r="C34" s="35">
        <v>2.47E-2</v>
      </c>
      <c r="D34">
        <f t="shared" si="2"/>
        <v>1</v>
      </c>
      <c r="E34" t="str">
        <f t="shared" si="1"/>
        <v xml:space="preserve">  </v>
      </c>
      <c r="F34" t="str">
        <f t="shared" ref="F34:F97" si="3">IF(D34=12,1+F22,"  ")</f>
        <v xml:space="preserve">  </v>
      </c>
      <c r="AA34" s="40"/>
      <c r="AB34" s="41"/>
    </row>
    <row r="35" spans="1:38" ht="15.75" thickBot="1" x14ac:dyDescent="0.3">
      <c r="A35" s="43">
        <v>43498</v>
      </c>
      <c r="B35" s="34" t="s">
        <v>23</v>
      </c>
      <c r="C35" s="35">
        <v>2.46E-2</v>
      </c>
      <c r="D35">
        <f t="shared" si="2"/>
        <v>2</v>
      </c>
      <c r="E35" t="str">
        <f t="shared" si="1"/>
        <v xml:space="preserve">  </v>
      </c>
      <c r="F35" t="str">
        <f t="shared" si="3"/>
        <v xml:space="preserve">  </v>
      </c>
      <c r="AA35" s="40"/>
      <c r="AB35" s="41"/>
    </row>
    <row r="36" spans="1:38" ht="15.75" thickBot="1" x14ac:dyDescent="0.3">
      <c r="A36" s="43">
        <v>43499</v>
      </c>
      <c r="B36" s="34" t="s">
        <v>23</v>
      </c>
      <c r="C36" s="35">
        <v>2.46E-2</v>
      </c>
      <c r="D36">
        <f t="shared" si="2"/>
        <v>3</v>
      </c>
      <c r="E36" t="str">
        <f t="shared" si="1"/>
        <v xml:space="preserve">  </v>
      </c>
      <c r="F36" t="str">
        <f t="shared" si="3"/>
        <v xml:space="preserve">  </v>
      </c>
      <c r="AA36" s="40"/>
      <c r="AB36" s="41"/>
    </row>
    <row r="37" spans="1:38" ht="15.75" thickBot="1" x14ac:dyDescent="0.3">
      <c r="A37" s="43">
        <v>43500</v>
      </c>
      <c r="B37" s="34" t="s">
        <v>23</v>
      </c>
      <c r="C37" s="35">
        <v>2.46E-2</v>
      </c>
      <c r="D37">
        <f t="shared" si="2"/>
        <v>4</v>
      </c>
      <c r="E37" t="str">
        <f t="shared" si="1"/>
        <v xml:space="preserve">  </v>
      </c>
      <c r="F37" t="str">
        <f t="shared" si="3"/>
        <v xml:space="preserve">  </v>
      </c>
      <c r="AA37" s="40"/>
      <c r="AB37" s="41"/>
    </row>
    <row r="38" spans="1:38" ht="15.75" thickBot="1" x14ac:dyDescent="0.3">
      <c r="A38" s="43">
        <v>43501</v>
      </c>
      <c r="B38" s="34" t="s">
        <v>23</v>
      </c>
      <c r="C38" s="35">
        <v>2.4500000000000001E-2</v>
      </c>
      <c r="D38">
        <f t="shared" si="2"/>
        <v>5</v>
      </c>
      <c r="E38" t="str">
        <f t="shared" si="1"/>
        <v xml:space="preserve">  </v>
      </c>
      <c r="F38" t="str">
        <f t="shared" si="3"/>
        <v xml:space="preserve">  </v>
      </c>
      <c r="I38" s="44"/>
      <c r="J38" s="44"/>
      <c r="K38" s="44"/>
      <c r="M38" s="44"/>
      <c r="N38" s="44"/>
      <c r="O38" s="44"/>
      <c r="R38" s="44"/>
      <c r="AA38" s="40"/>
      <c r="AB38" s="41"/>
      <c r="AL38" s="44"/>
    </row>
    <row r="39" spans="1:38" ht="15.75" thickBot="1" x14ac:dyDescent="0.3">
      <c r="A39" s="43">
        <v>43502</v>
      </c>
      <c r="B39" s="34" t="s">
        <v>23</v>
      </c>
      <c r="C39" s="35">
        <v>2.4500000000000001E-2</v>
      </c>
      <c r="D39">
        <f t="shared" si="2"/>
        <v>6</v>
      </c>
      <c r="E39" t="str">
        <f t="shared" si="1"/>
        <v xml:space="preserve">  </v>
      </c>
      <c r="F39" t="str">
        <f t="shared" si="3"/>
        <v xml:space="preserve">  </v>
      </c>
      <c r="AA39" s="40"/>
      <c r="AB39" s="41"/>
    </row>
    <row r="40" spans="1:38" ht="15.75" thickBot="1" x14ac:dyDescent="0.3">
      <c r="A40" s="43">
        <v>43503</v>
      </c>
      <c r="B40" s="34" t="s">
        <v>23</v>
      </c>
      <c r="C40" s="35">
        <v>2.4400000000000002E-2</v>
      </c>
      <c r="D40">
        <f t="shared" si="2"/>
        <v>7</v>
      </c>
      <c r="E40" t="str">
        <f t="shared" si="1"/>
        <v xml:space="preserve">  </v>
      </c>
      <c r="F40" t="str">
        <f t="shared" si="3"/>
        <v xml:space="preserve">  </v>
      </c>
      <c r="AA40" s="40"/>
      <c r="AB40" s="41"/>
    </row>
    <row r="41" spans="1:38" ht="15.75" thickBot="1" x14ac:dyDescent="0.3">
      <c r="A41" s="43">
        <v>43504</v>
      </c>
      <c r="B41" s="34" t="s">
        <v>23</v>
      </c>
      <c r="C41" s="35">
        <v>2.4400000000000002E-2</v>
      </c>
      <c r="D41">
        <f t="shared" si="2"/>
        <v>8</v>
      </c>
      <c r="E41" t="str">
        <f t="shared" si="1"/>
        <v xml:space="preserve">  </v>
      </c>
      <c r="F41" t="str">
        <f t="shared" si="3"/>
        <v xml:space="preserve">  </v>
      </c>
      <c r="AA41" s="40"/>
      <c r="AB41" s="41"/>
    </row>
    <row r="42" spans="1:38" ht="15.75" thickBot="1" x14ac:dyDescent="0.3">
      <c r="A42" s="43">
        <v>43505</v>
      </c>
      <c r="B42" s="34" t="s">
        <v>23</v>
      </c>
      <c r="C42" s="35">
        <v>2.4400000000000002E-2</v>
      </c>
      <c r="D42">
        <f t="shared" si="2"/>
        <v>9</v>
      </c>
      <c r="E42" t="str">
        <f t="shared" si="1"/>
        <v xml:space="preserve">  </v>
      </c>
      <c r="F42" t="str">
        <f t="shared" si="3"/>
        <v xml:space="preserve">  </v>
      </c>
      <c r="AA42" s="40"/>
      <c r="AB42" s="41"/>
    </row>
    <row r="43" spans="1:38" ht="15.75" thickBot="1" x14ac:dyDescent="0.3">
      <c r="A43" s="43">
        <v>43506</v>
      </c>
      <c r="B43" s="34" t="s">
        <v>23</v>
      </c>
      <c r="C43" s="35">
        <v>2.4400000000000002E-2</v>
      </c>
      <c r="D43">
        <f t="shared" si="2"/>
        <v>10</v>
      </c>
      <c r="E43" t="str">
        <f t="shared" si="1"/>
        <v xml:space="preserve">  </v>
      </c>
      <c r="F43" t="str">
        <f t="shared" si="3"/>
        <v xml:space="preserve">  </v>
      </c>
      <c r="AA43" s="40"/>
      <c r="AB43" s="41"/>
    </row>
    <row r="44" spans="1:38" ht="15.75" thickBot="1" x14ac:dyDescent="0.3">
      <c r="A44" s="43">
        <v>43507</v>
      </c>
      <c r="B44" s="34" t="s">
        <v>23</v>
      </c>
      <c r="C44" s="35">
        <v>2.4299999999999999E-2</v>
      </c>
      <c r="D44">
        <f t="shared" si="2"/>
        <v>11</v>
      </c>
      <c r="E44" t="str">
        <f t="shared" si="1"/>
        <v xml:space="preserve">  </v>
      </c>
      <c r="F44" t="str">
        <f t="shared" si="3"/>
        <v xml:space="preserve">  </v>
      </c>
      <c r="AA44" s="40"/>
      <c r="AB44" s="41"/>
    </row>
    <row r="45" spans="1:38" ht="15.75" thickBot="1" x14ac:dyDescent="0.3">
      <c r="A45" s="42">
        <v>36586</v>
      </c>
      <c r="B45" s="34" t="s">
        <v>23</v>
      </c>
      <c r="C45" s="35">
        <v>2.4299999999999999E-2</v>
      </c>
      <c r="D45">
        <f t="shared" si="2"/>
        <v>12</v>
      </c>
      <c r="E45">
        <f t="shared" si="1"/>
        <v>2.4299999999999999E-2</v>
      </c>
      <c r="F45">
        <f t="shared" si="3"/>
        <v>3</v>
      </c>
    </row>
    <row r="46" spans="1:38" ht="15.75" thickBot="1" x14ac:dyDescent="0.3">
      <c r="A46" s="43">
        <v>43525</v>
      </c>
      <c r="B46" s="34" t="s">
        <v>23</v>
      </c>
      <c r="C46" s="35">
        <v>2.4299999999999999E-2</v>
      </c>
      <c r="D46">
        <f t="shared" si="2"/>
        <v>1</v>
      </c>
      <c r="E46" t="str">
        <f t="shared" si="1"/>
        <v xml:space="preserve">  </v>
      </c>
      <c r="F46" t="str">
        <f t="shared" si="3"/>
        <v xml:space="preserve">  </v>
      </c>
    </row>
    <row r="47" spans="1:38" ht="15.75" thickBot="1" x14ac:dyDescent="0.3">
      <c r="A47" s="43">
        <v>43526</v>
      </c>
      <c r="B47" s="34" t="s">
        <v>23</v>
      </c>
      <c r="C47" s="35">
        <v>2.4299999999999999E-2</v>
      </c>
      <c r="D47">
        <f t="shared" si="2"/>
        <v>2</v>
      </c>
      <c r="E47" t="str">
        <f t="shared" si="1"/>
        <v xml:space="preserve">  </v>
      </c>
      <c r="F47" t="str">
        <f t="shared" si="3"/>
        <v xml:space="preserve">  </v>
      </c>
    </row>
    <row r="48" spans="1:38" ht="15.75" thickBot="1" x14ac:dyDescent="0.3">
      <c r="A48" s="43">
        <v>43527</v>
      </c>
      <c r="B48" s="34" t="s">
        <v>23</v>
      </c>
      <c r="C48" s="35">
        <v>2.4299999999999999E-2</v>
      </c>
      <c r="D48">
        <f t="shared" si="2"/>
        <v>3</v>
      </c>
      <c r="E48" t="str">
        <f t="shared" si="1"/>
        <v xml:space="preserve">  </v>
      </c>
      <c r="F48" t="str">
        <f t="shared" si="3"/>
        <v xml:space="preserve">  </v>
      </c>
    </row>
    <row r="49" spans="1:6" ht="15.75" thickBot="1" x14ac:dyDescent="0.3">
      <c r="A49" s="43">
        <v>43528</v>
      </c>
      <c r="B49" s="34" t="s">
        <v>23</v>
      </c>
      <c r="C49" s="35">
        <v>2.4299999999999999E-2</v>
      </c>
      <c r="D49">
        <f t="shared" si="2"/>
        <v>4</v>
      </c>
      <c r="E49" t="str">
        <f t="shared" si="1"/>
        <v xml:space="preserve">  </v>
      </c>
      <c r="F49" t="str">
        <f t="shared" si="3"/>
        <v xml:space="preserve">  </v>
      </c>
    </row>
    <row r="50" spans="1:6" ht="15.75" thickBot="1" x14ac:dyDescent="0.3">
      <c r="A50" s="43">
        <v>43529</v>
      </c>
      <c r="B50" s="34" t="s">
        <v>23</v>
      </c>
      <c r="C50" s="35">
        <v>2.4299999999999999E-2</v>
      </c>
      <c r="D50">
        <f t="shared" si="2"/>
        <v>5</v>
      </c>
      <c r="E50" t="str">
        <f t="shared" si="1"/>
        <v xml:space="preserve">  </v>
      </c>
      <c r="F50" t="str">
        <f t="shared" si="3"/>
        <v xml:space="preserve">  </v>
      </c>
    </row>
    <row r="51" spans="1:6" ht="15.75" thickBot="1" x14ac:dyDescent="0.3">
      <c r="A51" s="43">
        <v>43530</v>
      </c>
      <c r="B51" s="34" t="s">
        <v>23</v>
      </c>
      <c r="C51" s="35">
        <v>2.4299999999999999E-2</v>
      </c>
      <c r="D51">
        <f t="shared" si="2"/>
        <v>6</v>
      </c>
      <c r="E51" t="str">
        <f t="shared" si="1"/>
        <v xml:space="preserve">  </v>
      </c>
      <c r="F51" t="str">
        <f t="shared" si="3"/>
        <v xml:space="preserve">  </v>
      </c>
    </row>
    <row r="52" spans="1:6" ht="15.75" thickBot="1" x14ac:dyDescent="0.3">
      <c r="A52" s="43">
        <v>43531</v>
      </c>
      <c r="B52" s="34" t="s">
        <v>23</v>
      </c>
      <c r="C52" s="35">
        <v>2.4299999999999999E-2</v>
      </c>
      <c r="D52">
        <f t="shared" si="2"/>
        <v>7</v>
      </c>
      <c r="E52" t="str">
        <f t="shared" si="1"/>
        <v xml:space="preserve">  </v>
      </c>
      <c r="F52" t="str">
        <f t="shared" si="3"/>
        <v xml:space="preserve">  </v>
      </c>
    </row>
    <row r="53" spans="1:6" ht="15.75" thickBot="1" x14ac:dyDescent="0.3">
      <c r="A53" s="43">
        <v>43532</v>
      </c>
      <c r="B53" s="34" t="s">
        <v>23</v>
      </c>
      <c r="C53" s="35">
        <v>2.4299999999999999E-2</v>
      </c>
      <c r="D53">
        <f t="shared" si="2"/>
        <v>8</v>
      </c>
      <c r="E53" t="str">
        <f t="shared" si="1"/>
        <v xml:space="preserve">  </v>
      </c>
      <c r="F53" t="str">
        <f t="shared" si="3"/>
        <v xml:space="preserve">  </v>
      </c>
    </row>
    <row r="54" spans="1:6" ht="15.75" thickBot="1" x14ac:dyDescent="0.3">
      <c r="A54" s="43">
        <v>43533</v>
      </c>
      <c r="B54" s="34" t="s">
        <v>23</v>
      </c>
      <c r="C54" s="35">
        <v>2.4299999999999999E-2</v>
      </c>
      <c r="D54">
        <f t="shared" si="2"/>
        <v>9</v>
      </c>
      <c r="E54" t="str">
        <f t="shared" si="1"/>
        <v xml:space="preserve">  </v>
      </c>
      <c r="F54" t="str">
        <f t="shared" si="3"/>
        <v xml:space="preserve">  </v>
      </c>
    </row>
    <row r="55" spans="1:6" ht="15.75" thickBot="1" x14ac:dyDescent="0.3">
      <c r="A55" s="43">
        <v>43534</v>
      </c>
      <c r="B55" s="34" t="s">
        <v>23</v>
      </c>
      <c r="C55" s="35">
        <v>2.4299999999999999E-2</v>
      </c>
      <c r="D55">
        <f t="shared" si="2"/>
        <v>10</v>
      </c>
      <c r="E55" t="str">
        <f t="shared" si="1"/>
        <v xml:space="preserve">  </v>
      </c>
      <c r="F55" t="str">
        <f t="shared" si="3"/>
        <v xml:space="preserve">  </v>
      </c>
    </row>
    <row r="56" spans="1:6" ht="15.75" thickBot="1" x14ac:dyDescent="0.3">
      <c r="A56" s="43">
        <v>43535</v>
      </c>
      <c r="B56" s="34" t="s">
        <v>23</v>
      </c>
      <c r="C56" s="35">
        <v>2.4299999999999999E-2</v>
      </c>
      <c r="D56">
        <f t="shared" si="2"/>
        <v>11</v>
      </c>
      <c r="E56" t="str">
        <f t="shared" si="1"/>
        <v xml:space="preserve">  </v>
      </c>
      <c r="F56" t="str">
        <f t="shared" si="3"/>
        <v xml:space="preserve">  </v>
      </c>
    </row>
    <row r="57" spans="1:6" ht="15.75" thickBot="1" x14ac:dyDescent="0.3">
      <c r="A57" s="42">
        <v>36617</v>
      </c>
      <c r="B57" s="34" t="s">
        <v>23</v>
      </c>
      <c r="C57" s="35">
        <v>2.4299999999999999E-2</v>
      </c>
      <c r="D57">
        <f t="shared" si="2"/>
        <v>12</v>
      </c>
      <c r="E57">
        <f t="shared" si="1"/>
        <v>2.4299999999999999E-2</v>
      </c>
      <c r="F57">
        <f t="shared" si="3"/>
        <v>4</v>
      </c>
    </row>
    <row r="58" spans="1:6" ht="15.75" thickBot="1" x14ac:dyDescent="0.3">
      <c r="A58" s="43">
        <v>43556</v>
      </c>
      <c r="B58" s="34" t="s">
        <v>23</v>
      </c>
      <c r="C58" s="35">
        <v>2.4299999999999999E-2</v>
      </c>
      <c r="D58">
        <f t="shared" si="2"/>
        <v>1</v>
      </c>
      <c r="E58" t="str">
        <f t="shared" si="1"/>
        <v xml:space="preserve">  </v>
      </c>
      <c r="F58" t="str">
        <f t="shared" si="3"/>
        <v xml:space="preserve">  </v>
      </c>
    </row>
    <row r="59" spans="1:6" ht="15.75" thickBot="1" x14ac:dyDescent="0.3">
      <c r="A59" s="43">
        <v>43557</v>
      </c>
      <c r="B59" s="34" t="s">
        <v>23</v>
      </c>
      <c r="C59" s="35">
        <v>2.4299999999999999E-2</v>
      </c>
      <c r="D59">
        <f t="shared" si="2"/>
        <v>2</v>
      </c>
      <c r="E59" t="str">
        <f t="shared" si="1"/>
        <v xml:space="preserve">  </v>
      </c>
      <c r="F59" t="str">
        <f t="shared" si="3"/>
        <v xml:space="preserve">  </v>
      </c>
    </row>
    <row r="60" spans="1:6" ht="15.75" thickBot="1" x14ac:dyDescent="0.3">
      <c r="A60" s="43">
        <v>43558</v>
      </c>
      <c r="B60" s="34" t="s">
        <v>23</v>
      </c>
      <c r="C60" s="35">
        <v>2.4299999999999999E-2</v>
      </c>
      <c r="D60">
        <f t="shared" si="2"/>
        <v>3</v>
      </c>
      <c r="E60" t="str">
        <f t="shared" si="1"/>
        <v xml:space="preserve">  </v>
      </c>
      <c r="F60" t="str">
        <f t="shared" si="3"/>
        <v xml:space="preserve">  </v>
      </c>
    </row>
    <row r="61" spans="1:6" ht="15.75" thickBot="1" x14ac:dyDescent="0.3">
      <c r="A61" s="43">
        <v>43559</v>
      </c>
      <c r="B61" s="34" t="s">
        <v>23</v>
      </c>
      <c r="C61" s="35">
        <v>2.4299999999999999E-2</v>
      </c>
      <c r="D61">
        <f t="shared" si="2"/>
        <v>4</v>
      </c>
      <c r="E61" t="str">
        <f t="shared" si="1"/>
        <v xml:space="preserve">  </v>
      </c>
      <c r="F61" t="str">
        <f t="shared" si="3"/>
        <v xml:space="preserve">  </v>
      </c>
    </row>
    <row r="62" spans="1:6" ht="15.75" thickBot="1" x14ac:dyDescent="0.3">
      <c r="A62" s="43">
        <v>43560</v>
      </c>
      <c r="B62" s="34" t="s">
        <v>23</v>
      </c>
      <c r="C62" s="35">
        <v>2.4299999999999999E-2</v>
      </c>
      <c r="D62">
        <f t="shared" si="2"/>
        <v>5</v>
      </c>
      <c r="E62" t="str">
        <f t="shared" si="1"/>
        <v xml:space="preserve">  </v>
      </c>
      <c r="F62" t="str">
        <f t="shared" si="3"/>
        <v xml:space="preserve">  </v>
      </c>
    </row>
    <row r="63" spans="1:6" ht="15.75" thickBot="1" x14ac:dyDescent="0.3">
      <c r="A63" s="43">
        <v>43561</v>
      </c>
      <c r="B63" s="34" t="s">
        <v>23</v>
      </c>
      <c r="C63" s="35">
        <v>2.4299999999999999E-2</v>
      </c>
      <c r="D63">
        <f t="shared" si="2"/>
        <v>6</v>
      </c>
      <c r="E63" t="str">
        <f t="shared" si="1"/>
        <v xml:space="preserve">  </v>
      </c>
      <c r="F63" t="str">
        <f t="shared" si="3"/>
        <v xml:space="preserve">  </v>
      </c>
    </row>
    <row r="64" spans="1:6" ht="15.75" thickBot="1" x14ac:dyDescent="0.3">
      <c r="A64" s="43">
        <v>43562</v>
      </c>
      <c r="B64" s="34" t="s">
        <v>23</v>
      </c>
      <c r="C64" s="35">
        <v>2.4299999999999999E-2</v>
      </c>
      <c r="D64">
        <f t="shared" si="2"/>
        <v>7</v>
      </c>
      <c r="E64" t="str">
        <f t="shared" si="1"/>
        <v xml:space="preserve">  </v>
      </c>
      <c r="F64" t="str">
        <f t="shared" si="3"/>
        <v xml:space="preserve">  </v>
      </c>
    </row>
    <row r="65" spans="1:6" ht="15.75" thickBot="1" x14ac:dyDescent="0.3">
      <c r="A65" s="43">
        <v>43563</v>
      </c>
      <c r="B65" s="34" t="s">
        <v>23</v>
      </c>
      <c r="C65" s="35">
        <v>2.4299999999999999E-2</v>
      </c>
      <c r="D65">
        <f t="shared" si="2"/>
        <v>8</v>
      </c>
      <c r="E65" t="str">
        <f t="shared" si="1"/>
        <v xml:space="preserve">  </v>
      </c>
      <c r="F65" t="str">
        <f t="shared" si="3"/>
        <v xml:space="preserve">  </v>
      </c>
    </row>
    <row r="66" spans="1:6" ht="15.75" thickBot="1" x14ac:dyDescent="0.3">
      <c r="A66" s="43">
        <v>43564</v>
      </c>
      <c r="B66" s="34" t="s">
        <v>23</v>
      </c>
      <c r="C66" s="35">
        <v>2.4299999999999999E-2</v>
      </c>
      <c r="D66">
        <f t="shared" si="2"/>
        <v>9</v>
      </c>
      <c r="E66" t="str">
        <f t="shared" si="1"/>
        <v xml:space="preserve">  </v>
      </c>
      <c r="F66" t="str">
        <f t="shared" si="3"/>
        <v xml:space="preserve">  </v>
      </c>
    </row>
    <row r="67" spans="1:6" ht="15.75" thickBot="1" x14ac:dyDescent="0.3">
      <c r="A67" s="43">
        <v>43565</v>
      </c>
      <c r="B67" s="34" t="s">
        <v>23</v>
      </c>
      <c r="C67" s="35">
        <v>2.4299999999999999E-2</v>
      </c>
      <c r="D67">
        <f t="shared" si="2"/>
        <v>10</v>
      </c>
      <c r="E67" t="str">
        <f t="shared" si="1"/>
        <v xml:space="preserve">  </v>
      </c>
      <c r="F67" t="str">
        <f t="shared" si="3"/>
        <v xml:space="preserve">  </v>
      </c>
    </row>
    <row r="68" spans="1:6" ht="15.75" thickBot="1" x14ac:dyDescent="0.3">
      <c r="A68" s="43">
        <v>43566</v>
      </c>
      <c r="B68" s="34" t="s">
        <v>23</v>
      </c>
      <c r="C68" s="35">
        <v>2.4299999999999999E-2</v>
      </c>
      <c r="D68">
        <f t="shared" si="2"/>
        <v>11</v>
      </c>
      <c r="E68" t="str">
        <f t="shared" si="1"/>
        <v xml:space="preserve">  </v>
      </c>
      <c r="F68" t="str">
        <f t="shared" si="3"/>
        <v xml:space="preserve">  </v>
      </c>
    </row>
    <row r="69" spans="1:6" ht="15.75" thickBot="1" x14ac:dyDescent="0.3">
      <c r="A69" s="42">
        <v>36647</v>
      </c>
      <c r="B69" s="34" t="s">
        <v>23</v>
      </c>
      <c r="C69" s="35">
        <v>2.4299999999999999E-2</v>
      </c>
      <c r="D69">
        <f t="shared" si="2"/>
        <v>12</v>
      </c>
      <c r="E69">
        <f t="shared" si="1"/>
        <v>2.4299999999999999E-2</v>
      </c>
      <c r="F69">
        <f t="shared" si="3"/>
        <v>5</v>
      </c>
    </row>
    <row r="70" spans="1:6" ht="15.75" thickBot="1" x14ac:dyDescent="0.3">
      <c r="A70" s="43">
        <v>43586</v>
      </c>
      <c r="B70" s="34" t="s">
        <v>23</v>
      </c>
      <c r="C70" s="35">
        <v>2.4299999999999999E-2</v>
      </c>
      <c r="D70">
        <f t="shared" si="2"/>
        <v>1</v>
      </c>
      <c r="E70" t="str">
        <f t="shared" si="1"/>
        <v xml:space="preserve">  </v>
      </c>
      <c r="F70" t="str">
        <f t="shared" si="3"/>
        <v xml:space="preserve">  </v>
      </c>
    </row>
    <row r="71" spans="1:6" ht="15.75" thickBot="1" x14ac:dyDescent="0.3">
      <c r="A71" s="43">
        <v>43587</v>
      </c>
      <c r="B71" s="34" t="s">
        <v>23</v>
      </c>
      <c r="C71" s="35">
        <v>2.4400000000000002E-2</v>
      </c>
      <c r="D71">
        <f t="shared" si="2"/>
        <v>2</v>
      </c>
      <c r="E71" t="str">
        <f t="shared" si="1"/>
        <v xml:space="preserve">  </v>
      </c>
      <c r="F71" t="str">
        <f t="shared" si="3"/>
        <v xml:space="preserve">  </v>
      </c>
    </row>
    <row r="72" spans="1:6" ht="15.75" thickBot="1" x14ac:dyDescent="0.3">
      <c r="A72" s="43">
        <v>43588</v>
      </c>
      <c r="B72" s="34" t="s">
        <v>23</v>
      </c>
      <c r="C72" s="35">
        <v>2.4400000000000002E-2</v>
      </c>
      <c r="D72">
        <f t="shared" si="2"/>
        <v>3</v>
      </c>
      <c r="E72" t="str">
        <f t="shared" si="1"/>
        <v xml:space="preserve">  </v>
      </c>
      <c r="F72" t="str">
        <f t="shared" si="3"/>
        <v xml:space="preserve">  </v>
      </c>
    </row>
    <row r="73" spans="1:6" ht="15.75" thickBot="1" x14ac:dyDescent="0.3">
      <c r="A73" s="43">
        <v>43589</v>
      </c>
      <c r="B73" s="34" t="s">
        <v>23</v>
      </c>
      <c r="C73" s="35">
        <v>2.4400000000000002E-2</v>
      </c>
      <c r="D73">
        <f t="shared" si="2"/>
        <v>4</v>
      </c>
      <c r="E73" t="str">
        <f t="shared" si="1"/>
        <v xml:space="preserve">  </v>
      </c>
      <c r="F73" t="str">
        <f t="shared" si="3"/>
        <v xml:space="preserve">  </v>
      </c>
    </row>
    <row r="74" spans="1:6" ht="15.75" thickBot="1" x14ac:dyDescent="0.3">
      <c r="A74" s="43">
        <v>43590</v>
      </c>
      <c r="B74" s="34" t="s">
        <v>23</v>
      </c>
      <c r="C74" s="35">
        <v>2.4400000000000002E-2</v>
      </c>
      <c r="D74">
        <f t="shared" si="2"/>
        <v>5</v>
      </c>
      <c r="E74" t="str">
        <f t="shared" si="1"/>
        <v xml:space="preserve">  </v>
      </c>
      <c r="F74" t="str">
        <f t="shared" si="3"/>
        <v xml:space="preserve">  </v>
      </c>
    </row>
    <row r="75" spans="1:6" ht="15.75" thickBot="1" x14ac:dyDescent="0.3">
      <c r="A75" s="43">
        <v>43591</v>
      </c>
      <c r="B75" s="34" t="s">
        <v>23</v>
      </c>
      <c r="C75" s="35">
        <v>2.4500000000000001E-2</v>
      </c>
      <c r="D75">
        <f t="shared" si="2"/>
        <v>6</v>
      </c>
      <c r="E75" t="str">
        <f t="shared" ref="E75:E138" si="4">IF(D75=12,C75,"  ")</f>
        <v xml:space="preserve">  </v>
      </c>
      <c r="F75" t="str">
        <f t="shared" si="3"/>
        <v xml:space="preserve">  </v>
      </c>
    </row>
    <row r="76" spans="1:6" ht="15.75" thickBot="1" x14ac:dyDescent="0.3">
      <c r="A76" s="43">
        <v>43592</v>
      </c>
      <c r="B76" s="34" t="s">
        <v>23</v>
      </c>
      <c r="C76" s="35">
        <v>2.4500000000000001E-2</v>
      </c>
      <c r="D76">
        <f t="shared" ref="D76:D139" si="5">IF(D75=12,1,D75+1)</f>
        <v>7</v>
      </c>
      <c r="E76" t="str">
        <f t="shared" si="4"/>
        <v xml:space="preserve">  </v>
      </c>
      <c r="F76" t="str">
        <f t="shared" si="3"/>
        <v xml:space="preserve">  </v>
      </c>
    </row>
    <row r="77" spans="1:6" ht="15.75" thickBot="1" x14ac:dyDescent="0.3">
      <c r="A77" s="43">
        <v>43593</v>
      </c>
      <c r="B77" s="34" t="s">
        <v>23</v>
      </c>
      <c r="C77" s="35">
        <v>2.4500000000000001E-2</v>
      </c>
      <c r="D77">
        <f t="shared" si="5"/>
        <v>8</v>
      </c>
      <c r="E77" t="str">
        <f t="shared" si="4"/>
        <v xml:space="preserve">  </v>
      </c>
      <c r="F77" t="str">
        <f t="shared" si="3"/>
        <v xml:space="preserve">  </v>
      </c>
    </row>
    <row r="78" spans="1:6" ht="15.75" thickBot="1" x14ac:dyDescent="0.3">
      <c r="A78" s="43">
        <v>43594</v>
      </c>
      <c r="B78" s="34" t="s">
        <v>23</v>
      </c>
      <c r="C78" s="35">
        <v>2.46E-2</v>
      </c>
      <c r="D78">
        <f t="shared" si="5"/>
        <v>9</v>
      </c>
      <c r="E78" t="str">
        <f t="shared" si="4"/>
        <v xml:space="preserve">  </v>
      </c>
      <c r="F78" t="str">
        <f t="shared" si="3"/>
        <v xml:space="preserve">  </v>
      </c>
    </row>
    <row r="79" spans="1:6" ht="15.75" thickBot="1" x14ac:dyDescent="0.3">
      <c r="A79" s="43">
        <v>43595</v>
      </c>
      <c r="B79" s="34" t="s">
        <v>23</v>
      </c>
      <c r="C79" s="35">
        <v>2.46E-2</v>
      </c>
      <c r="D79">
        <f t="shared" si="5"/>
        <v>10</v>
      </c>
      <c r="E79" t="str">
        <f t="shared" si="4"/>
        <v xml:space="preserve">  </v>
      </c>
      <c r="F79" t="str">
        <f t="shared" si="3"/>
        <v xml:space="preserve">  </v>
      </c>
    </row>
    <row r="80" spans="1:6" ht="15.75" thickBot="1" x14ac:dyDescent="0.3">
      <c r="A80" s="43">
        <v>43596</v>
      </c>
      <c r="B80" s="34" t="s">
        <v>23</v>
      </c>
      <c r="C80" s="35">
        <v>2.47E-2</v>
      </c>
      <c r="D80">
        <f t="shared" si="5"/>
        <v>11</v>
      </c>
      <c r="E80" t="str">
        <f t="shared" si="4"/>
        <v xml:space="preserve">  </v>
      </c>
      <c r="F80" t="str">
        <f t="shared" si="3"/>
        <v xml:space="preserve">  </v>
      </c>
    </row>
    <row r="81" spans="1:6" ht="15.75" thickBot="1" x14ac:dyDescent="0.3">
      <c r="A81" s="42">
        <v>36678</v>
      </c>
      <c r="B81" s="34" t="s">
        <v>23</v>
      </c>
      <c r="C81" s="35">
        <v>2.47E-2</v>
      </c>
      <c r="D81">
        <f t="shared" si="5"/>
        <v>12</v>
      </c>
      <c r="E81">
        <f t="shared" si="4"/>
        <v>2.47E-2</v>
      </c>
      <c r="F81">
        <f t="shared" si="3"/>
        <v>6</v>
      </c>
    </row>
    <row r="82" spans="1:6" ht="15.75" thickBot="1" x14ac:dyDescent="0.3">
      <c r="A82" s="43">
        <v>43617</v>
      </c>
      <c r="B82" s="34" t="s">
        <v>23</v>
      </c>
      <c r="C82" s="35">
        <v>2.4799999999999999E-2</v>
      </c>
      <c r="D82">
        <f t="shared" si="5"/>
        <v>1</v>
      </c>
      <c r="E82" t="str">
        <f t="shared" si="4"/>
        <v xml:space="preserve">  </v>
      </c>
      <c r="F82" t="str">
        <f t="shared" si="3"/>
        <v xml:space="preserve">  </v>
      </c>
    </row>
    <row r="83" spans="1:6" ht="15.75" thickBot="1" x14ac:dyDescent="0.3">
      <c r="A83" s="43">
        <v>43618</v>
      </c>
      <c r="B83" s="34" t="s">
        <v>23</v>
      </c>
      <c r="C83" s="35">
        <v>2.4799999999999999E-2</v>
      </c>
      <c r="D83">
        <f t="shared" si="5"/>
        <v>2</v>
      </c>
      <c r="E83" t="str">
        <f t="shared" si="4"/>
        <v xml:space="preserve">  </v>
      </c>
      <c r="F83" t="str">
        <f t="shared" si="3"/>
        <v xml:space="preserve">  </v>
      </c>
    </row>
    <row r="84" spans="1:6" ht="15.75" thickBot="1" x14ac:dyDescent="0.3">
      <c r="A84" s="43">
        <v>43619</v>
      </c>
      <c r="B84" s="34" t="s">
        <v>23</v>
      </c>
      <c r="C84" s="35">
        <v>2.4899999999999999E-2</v>
      </c>
      <c r="D84">
        <f t="shared" si="5"/>
        <v>3</v>
      </c>
      <c r="E84" t="str">
        <f t="shared" si="4"/>
        <v xml:space="preserve">  </v>
      </c>
      <c r="F84" t="str">
        <f t="shared" si="3"/>
        <v xml:space="preserve">  </v>
      </c>
    </row>
    <row r="85" spans="1:6" ht="15.75" thickBot="1" x14ac:dyDescent="0.3">
      <c r="A85" s="43">
        <v>43620</v>
      </c>
      <c r="B85" s="34" t="s">
        <v>23</v>
      </c>
      <c r="C85" s="35">
        <v>2.4899999999999999E-2</v>
      </c>
      <c r="D85">
        <f t="shared" si="5"/>
        <v>4</v>
      </c>
      <c r="E85" t="str">
        <f t="shared" si="4"/>
        <v xml:space="preserve">  </v>
      </c>
      <c r="F85" t="str">
        <f t="shared" si="3"/>
        <v xml:space="preserve">  </v>
      </c>
    </row>
    <row r="86" spans="1:6" ht="15.75" thickBot="1" x14ac:dyDescent="0.3">
      <c r="A86" s="43">
        <v>43621</v>
      </c>
      <c r="B86" s="34" t="s">
        <v>23</v>
      </c>
      <c r="C86" s="35">
        <v>2.5000000000000001E-2</v>
      </c>
      <c r="D86">
        <f t="shared" si="5"/>
        <v>5</v>
      </c>
      <c r="E86" t="str">
        <f t="shared" si="4"/>
        <v xml:space="preserve">  </v>
      </c>
      <c r="F86" t="str">
        <f t="shared" si="3"/>
        <v xml:space="preserve">  </v>
      </c>
    </row>
    <row r="87" spans="1:6" ht="15.75" thickBot="1" x14ac:dyDescent="0.3">
      <c r="A87" s="43">
        <v>43622</v>
      </c>
      <c r="B87" s="34" t="s">
        <v>23</v>
      </c>
      <c r="C87" s="35">
        <v>2.5000000000000001E-2</v>
      </c>
      <c r="D87">
        <f t="shared" si="5"/>
        <v>6</v>
      </c>
      <c r="E87" t="str">
        <f t="shared" si="4"/>
        <v xml:space="preserve">  </v>
      </c>
      <c r="F87" t="str">
        <f t="shared" si="3"/>
        <v xml:space="preserve">  </v>
      </c>
    </row>
    <row r="88" spans="1:6" ht="15.75" thickBot="1" x14ac:dyDescent="0.3">
      <c r="A88" s="43">
        <v>43623</v>
      </c>
      <c r="B88" s="34" t="s">
        <v>23</v>
      </c>
      <c r="C88" s="35">
        <v>2.5100000000000001E-2</v>
      </c>
      <c r="D88">
        <f t="shared" si="5"/>
        <v>7</v>
      </c>
      <c r="E88" t="str">
        <f t="shared" si="4"/>
        <v xml:space="preserve">  </v>
      </c>
      <c r="F88" t="str">
        <f t="shared" si="3"/>
        <v xml:space="preserve">  </v>
      </c>
    </row>
    <row r="89" spans="1:6" ht="15.75" thickBot="1" x14ac:dyDescent="0.3">
      <c r="A89" s="43">
        <v>43624</v>
      </c>
      <c r="B89" s="34" t="s">
        <v>23</v>
      </c>
      <c r="C89" s="35">
        <v>2.5100000000000001E-2</v>
      </c>
      <c r="D89">
        <f t="shared" si="5"/>
        <v>8</v>
      </c>
      <c r="E89" t="str">
        <f t="shared" si="4"/>
        <v xml:space="preserve">  </v>
      </c>
      <c r="F89" t="str">
        <f t="shared" si="3"/>
        <v xml:space="preserve">  </v>
      </c>
    </row>
    <row r="90" spans="1:6" ht="15.75" thickBot="1" x14ac:dyDescent="0.3">
      <c r="A90" s="43">
        <v>43625</v>
      </c>
      <c r="B90" s="34" t="s">
        <v>23</v>
      </c>
      <c r="C90" s="35">
        <v>2.5100000000000001E-2</v>
      </c>
      <c r="D90">
        <f t="shared" si="5"/>
        <v>9</v>
      </c>
      <c r="E90" t="str">
        <f t="shared" si="4"/>
        <v xml:space="preserve">  </v>
      </c>
      <c r="F90" t="str">
        <f t="shared" si="3"/>
        <v xml:space="preserve">  </v>
      </c>
    </row>
    <row r="91" spans="1:6" ht="15.75" thickBot="1" x14ac:dyDescent="0.3">
      <c r="A91" s="43">
        <v>43626</v>
      </c>
      <c r="B91" s="34" t="s">
        <v>23</v>
      </c>
      <c r="C91" s="35">
        <v>2.52E-2</v>
      </c>
      <c r="D91">
        <f t="shared" si="5"/>
        <v>10</v>
      </c>
      <c r="E91" t="str">
        <f t="shared" si="4"/>
        <v xml:space="preserve">  </v>
      </c>
      <c r="F91" t="str">
        <f t="shared" si="3"/>
        <v xml:space="preserve">  </v>
      </c>
    </row>
    <row r="92" spans="1:6" ht="15.75" thickBot="1" x14ac:dyDescent="0.3">
      <c r="A92" s="43">
        <v>43627</v>
      </c>
      <c r="B92" s="34" t="s">
        <v>23</v>
      </c>
      <c r="C92" s="35">
        <v>2.52E-2</v>
      </c>
      <c r="D92">
        <f t="shared" si="5"/>
        <v>11</v>
      </c>
      <c r="E92" t="str">
        <f t="shared" si="4"/>
        <v xml:space="preserve">  </v>
      </c>
      <c r="F92" t="str">
        <f t="shared" si="3"/>
        <v xml:space="preserve">  </v>
      </c>
    </row>
    <row r="93" spans="1:6" ht="15.75" thickBot="1" x14ac:dyDescent="0.3">
      <c r="A93" s="42">
        <v>36708</v>
      </c>
      <c r="B93" s="34" t="s">
        <v>23</v>
      </c>
      <c r="C93" s="35">
        <v>2.53E-2</v>
      </c>
      <c r="D93">
        <f t="shared" si="5"/>
        <v>12</v>
      </c>
      <c r="E93">
        <f t="shared" si="4"/>
        <v>2.53E-2</v>
      </c>
      <c r="F93">
        <f t="shared" si="3"/>
        <v>7</v>
      </c>
    </row>
    <row r="94" spans="1:6" ht="15.75" thickBot="1" x14ac:dyDescent="0.3">
      <c r="A94" s="43">
        <v>43647</v>
      </c>
      <c r="B94" s="34" t="s">
        <v>23</v>
      </c>
      <c r="C94" s="35">
        <v>2.53E-2</v>
      </c>
      <c r="D94">
        <f t="shared" si="5"/>
        <v>1</v>
      </c>
      <c r="E94" t="str">
        <f t="shared" si="4"/>
        <v xml:space="preserve">  </v>
      </c>
      <c r="F94" t="str">
        <f t="shared" si="3"/>
        <v xml:space="preserve">  </v>
      </c>
    </row>
    <row r="95" spans="1:6" ht="15.75" thickBot="1" x14ac:dyDescent="0.3">
      <c r="A95" s="43">
        <v>43648</v>
      </c>
      <c r="B95" s="34" t="s">
        <v>23</v>
      </c>
      <c r="C95" s="35">
        <v>2.53E-2</v>
      </c>
      <c r="D95">
        <f t="shared" si="5"/>
        <v>2</v>
      </c>
      <c r="E95" t="str">
        <f t="shared" si="4"/>
        <v xml:space="preserve">  </v>
      </c>
      <c r="F95" t="str">
        <f t="shared" si="3"/>
        <v xml:space="preserve">  </v>
      </c>
    </row>
    <row r="96" spans="1:6" ht="15.75" thickBot="1" x14ac:dyDescent="0.3">
      <c r="A96" s="43">
        <v>43649</v>
      </c>
      <c r="B96" s="34" t="s">
        <v>23</v>
      </c>
      <c r="C96" s="35">
        <v>2.5399999999999999E-2</v>
      </c>
      <c r="D96">
        <f t="shared" si="5"/>
        <v>3</v>
      </c>
      <c r="E96" t="str">
        <f t="shared" si="4"/>
        <v xml:space="preserve">  </v>
      </c>
      <c r="F96" t="str">
        <f t="shared" si="3"/>
        <v xml:space="preserve">  </v>
      </c>
    </row>
    <row r="97" spans="1:6" ht="15.75" thickBot="1" x14ac:dyDescent="0.3">
      <c r="A97" s="43">
        <v>43650</v>
      </c>
      <c r="B97" s="34" t="s">
        <v>23</v>
      </c>
      <c r="C97" s="35">
        <v>2.5399999999999999E-2</v>
      </c>
      <c r="D97">
        <f t="shared" si="5"/>
        <v>4</v>
      </c>
      <c r="E97" t="str">
        <f t="shared" si="4"/>
        <v xml:space="preserve">  </v>
      </c>
      <c r="F97" t="str">
        <f t="shared" si="3"/>
        <v xml:space="preserve">  </v>
      </c>
    </row>
    <row r="98" spans="1:6" ht="15.75" thickBot="1" x14ac:dyDescent="0.3">
      <c r="A98" s="43">
        <v>43651</v>
      </c>
      <c r="B98" s="34" t="s">
        <v>23</v>
      </c>
      <c r="C98" s="35">
        <v>2.5399999999999999E-2</v>
      </c>
      <c r="D98">
        <f t="shared" si="5"/>
        <v>5</v>
      </c>
      <c r="E98" t="str">
        <f t="shared" si="4"/>
        <v xml:space="preserve">  </v>
      </c>
      <c r="F98" t="str">
        <f t="shared" ref="F98:F161" si="6">IF(D98=12,1+F86,"  ")</f>
        <v xml:space="preserve">  </v>
      </c>
    </row>
    <row r="99" spans="1:6" ht="15.75" thickBot="1" x14ac:dyDescent="0.3">
      <c r="A99" s="43">
        <v>43652</v>
      </c>
      <c r="B99" s="34" t="s">
        <v>23</v>
      </c>
      <c r="C99" s="35">
        <v>2.5499999999999998E-2</v>
      </c>
      <c r="D99">
        <f t="shared" si="5"/>
        <v>6</v>
      </c>
      <c r="E99" t="str">
        <f t="shared" si="4"/>
        <v xml:space="preserve">  </v>
      </c>
      <c r="F99" t="str">
        <f t="shared" si="6"/>
        <v xml:space="preserve">  </v>
      </c>
    </row>
    <row r="100" spans="1:6" ht="15.75" thickBot="1" x14ac:dyDescent="0.3">
      <c r="A100" s="43">
        <v>43653</v>
      </c>
      <c r="B100" s="34" t="s">
        <v>23</v>
      </c>
      <c r="C100" s="35">
        <v>2.5499999999999998E-2</v>
      </c>
      <c r="D100">
        <f t="shared" si="5"/>
        <v>7</v>
      </c>
      <c r="E100" t="str">
        <f t="shared" si="4"/>
        <v xml:space="preserve">  </v>
      </c>
      <c r="F100" t="str">
        <f t="shared" si="6"/>
        <v xml:space="preserve">  </v>
      </c>
    </row>
    <row r="101" spans="1:6" ht="15.75" thickBot="1" x14ac:dyDescent="0.3">
      <c r="A101" s="43">
        <v>43654</v>
      </c>
      <c r="B101" s="34" t="s">
        <v>23</v>
      </c>
      <c r="C101" s="35">
        <v>2.5499999999999998E-2</v>
      </c>
      <c r="D101">
        <f t="shared" si="5"/>
        <v>8</v>
      </c>
      <c r="E101" t="str">
        <f t="shared" si="4"/>
        <v xml:space="preserve">  </v>
      </c>
      <c r="F101" t="str">
        <f t="shared" si="6"/>
        <v xml:space="preserve">  </v>
      </c>
    </row>
    <row r="102" spans="1:6" ht="15.75" thickBot="1" x14ac:dyDescent="0.3">
      <c r="A102" s="43">
        <v>43655</v>
      </c>
      <c r="B102" s="34" t="s">
        <v>23</v>
      </c>
      <c r="C102" s="35">
        <v>2.5600000000000001E-2</v>
      </c>
      <c r="D102">
        <f t="shared" si="5"/>
        <v>9</v>
      </c>
      <c r="E102" t="str">
        <f t="shared" si="4"/>
        <v xml:space="preserve">  </v>
      </c>
      <c r="F102" t="str">
        <f t="shared" si="6"/>
        <v xml:space="preserve">  </v>
      </c>
    </row>
    <row r="103" spans="1:6" ht="15.75" thickBot="1" x14ac:dyDescent="0.3">
      <c r="A103" s="43">
        <v>43656</v>
      </c>
      <c r="B103" s="34" t="s">
        <v>23</v>
      </c>
      <c r="C103" s="35">
        <v>2.5600000000000001E-2</v>
      </c>
      <c r="D103">
        <f t="shared" si="5"/>
        <v>10</v>
      </c>
      <c r="E103" t="str">
        <f t="shared" si="4"/>
        <v xml:space="preserve">  </v>
      </c>
      <c r="F103" t="str">
        <f t="shared" si="6"/>
        <v xml:space="preserve">  </v>
      </c>
    </row>
    <row r="104" spans="1:6" ht="15.75" thickBot="1" x14ac:dyDescent="0.3">
      <c r="A104" s="43">
        <v>43657</v>
      </c>
      <c r="B104" s="34" t="s">
        <v>23</v>
      </c>
      <c r="C104" s="35">
        <v>2.5600000000000001E-2</v>
      </c>
      <c r="D104">
        <f t="shared" si="5"/>
        <v>11</v>
      </c>
      <c r="E104" t="str">
        <f t="shared" si="4"/>
        <v xml:space="preserve">  </v>
      </c>
      <c r="F104" t="str">
        <f t="shared" si="6"/>
        <v xml:space="preserve">  </v>
      </c>
    </row>
    <row r="105" spans="1:6" ht="15.75" thickBot="1" x14ac:dyDescent="0.3">
      <c r="A105" s="42">
        <v>36739</v>
      </c>
      <c r="B105" s="34" t="s">
        <v>23</v>
      </c>
      <c r="C105" s="35">
        <v>2.5700000000000001E-2</v>
      </c>
      <c r="D105">
        <f t="shared" si="5"/>
        <v>12</v>
      </c>
      <c r="E105">
        <f t="shared" si="4"/>
        <v>2.5700000000000001E-2</v>
      </c>
      <c r="F105">
        <f t="shared" si="6"/>
        <v>8</v>
      </c>
    </row>
    <row r="106" spans="1:6" ht="15.75" thickBot="1" x14ac:dyDescent="0.3">
      <c r="A106" s="43">
        <v>43678</v>
      </c>
      <c r="B106" s="34" t="s">
        <v>23</v>
      </c>
      <c r="C106" s="35">
        <v>2.5700000000000001E-2</v>
      </c>
      <c r="D106">
        <f t="shared" si="5"/>
        <v>1</v>
      </c>
      <c r="E106" t="str">
        <f t="shared" si="4"/>
        <v xml:space="preserve">  </v>
      </c>
      <c r="F106" t="str">
        <f t="shared" si="6"/>
        <v xml:space="preserve">  </v>
      </c>
    </row>
    <row r="107" spans="1:6" ht="15.75" thickBot="1" x14ac:dyDescent="0.3">
      <c r="A107" s="43">
        <v>43679</v>
      </c>
      <c r="B107" s="34" t="s">
        <v>23</v>
      </c>
      <c r="C107" s="35">
        <v>2.5700000000000001E-2</v>
      </c>
      <c r="D107">
        <f t="shared" si="5"/>
        <v>2</v>
      </c>
      <c r="E107" t="str">
        <f t="shared" si="4"/>
        <v xml:space="preserve">  </v>
      </c>
      <c r="F107" t="str">
        <f t="shared" si="6"/>
        <v xml:space="preserve">  </v>
      </c>
    </row>
    <row r="108" spans="1:6" ht="15.75" thickBot="1" x14ac:dyDescent="0.3">
      <c r="A108" s="43">
        <v>43680</v>
      </c>
      <c r="B108" s="34" t="s">
        <v>23</v>
      </c>
      <c r="C108" s="35">
        <v>2.58E-2</v>
      </c>
      <c r="D108">
        <f t="shared" si="5"/>
        <v>3</v>
      </c>
      <c r="E108" t="str">
        <f t="shared" si="4"/>
        <v xml:space="preserve">  </v>
      </c>
      <c r="F108" t="str">
        <f t="shared" si="6"/>
        <v xml:space="preserve">  </v>
      </c>
    </row>
    <row r="109" spans="1:6" ht="15.75" thickBot="1" x14ac:dyDescent="0.3">
      <c r="A109" s="43">
        <v>43681</v>
      </c>
      <c r="B109" s="34" t="s">
        <v>23</v>
      </c>
      <c r="C109" s="35">
        <v>2.58E-2</v>
      </c>
      <c r="D109">
        <f t="shared" si="5"/>
        <v>4</v>
      </c>
      <c r="E109" t="str">
        <f t="shared" si="4"/>
        <v xml:space="preserve">  </v>
      </c>
      <c r="F109" t="str">
        <f t="shared" si="6"/>
        <v xml:space="preserve">  </v>
      </c>
    </row>
    <row r="110" spans="1:6" ht="15.75" thickBot="1" x14ac:dyDescent="0.3">
      <c r="A110" s="43">
        <v>43682</v>
      </c>
      <c r="B110" s="34" t="s">
        <v>23</v>
      </c>
      <c r="C110" s="35">
        <v>2.58E-2</v>
      </c>
      <c r="D110">
        <f t="shared" si="5"/>
        <v>5</v>
      </c>
      <c r="E110" t="str">
        <f t="shared" si="4"/>
        <v xml:space="preserve">  </v>
      </c>
      <c r="F110" t="str">
        <f t="shared" si="6"/>
        <v xml:space="preserve">  </v>
      </c>
    </row>
    <row r="111" spans="1:6" ht="15.75" thickBot="1" x14ac:dyDescent="0.3">
      <c r="A111" s="43">
        <v>43683</v>
      </c>
      <c r="B111" s="34" t="s">
        <v>23</v>
      </c>
      <c r="C111" s="35">
        <v>2.5899999999999999E-2</v>
      </c>
      <c r="D111">
        <f t="shared" si="5"/>
        <v>6</v>
      </c>
      <c r="E111" t="str">
        <f t="shared" si="4"/>
        <v xml:space="preserve">  </v>
      </c>
      <c r="F111" t="str">
        <f t="shared" si="6"/>
        <v xml:space="preserve">  </v>
      </c>
    </row>
    <row r="112" spans="1:6" ht="15.75" thickBot="1" x14ac:dyDescent="0.3">
      <c r="A112" s="43">
        <v>43684</v>
      </c>
      <c r="B112" s="34" t="s">
        <v>23</v>
      </c>
      <c r="C112" s="35">
        <v>2.5899999999999999E-2</v>
      </c>
      <c r="D112">
        <f t="shared" si="5"/>
        <v>7</v>
      </c>
      <c r="E112" t="str">
        <f t="shared" si="4"/>
        <v xml:space="preserve">  </v>
      </c>
      <c r="F112" t="str">
        <f t="shared" si="6"/>
        <v xml:space="preserve">  </v>
      </c>
    </row>
    <row r="113" spans="1:6" ht="15.75" thickBot="1" x14ac:dyDescent="0.3">
      <c r="A113" s="43">
        <v>43685</v>
      </c>
      <c r="B113" s="34" t="s">
        <v>23</v>
      </c>
      <c r="C113" s="35">
        <v>2.5899999999999999E-2</v>
      </c>
      <c r="D113">
        <f t="shared" si="5"/>
        <v>8</v>
      </c>
      <c r="E113" t="str">
        <f t="shared" si="4"/>
        <v xml:space="preserve">  </v>
      </c>
      <c r="F113" t="str">
        <f t="shared" si="6"/>
        <v xml:space="preserve">  </v>
      </c>
    </row>
    <row r="114" spans="1:6" ht="15.75" thickBot="1" x14ac:dyDescent="0.3">
      <c r="A114" s="43">
        <v>43686</v>
      </c>
      <c r="B114" s="34" t="s">
        <v>23</v>
      </c>
      <c r="C114" s="35">
        <v>2.5899999999999999E-2</v>
      </c>
      <c r="D114">
        <f t="shared" si="5"/>
        <v>9</v>
      </c>
      <c r="E114" t="str">
        <f t="shared" si="4"/>
        <v xml:space="preserve">  </v>
      </c>
      <c r="F114" t="str">
        <f t="shared" si="6"/>
        <v xml:space="preserve">  </v>
      </c>
    </row>
    <row r="115" spans="1:6" ht="15.75" thickBot="1" x14ac:dyDescent="0.3">
      <c r="A115" s="43">
        <v>43687</v>
      </c>
      <c r="B115" s="34" t="s">
        <v>23</v>
      </c>
      <c r="C115" s="35">
        <v>2.5999999999999999E-2</v>
      </c>
      <c r="D115">
        <f t="shared" si="5"/>
        <v>10</v>
      </c>
      <c r="E115" t="str">
        <f t="shared" si="4"/>
        <v xml:space="preserve">  </v>
      </c>
      <c r="F115" t="str">
        <f t="shared" si="6"/>
        <v xml:space="preserve">  </v>
      </c>
    </row>
    <row r="116" spans="1:6" ht="15.75" thickBot="1" x14ac:dyDescent="0.3">
      <c r="A116" s="43">
        <v>43688</v>
      </c>
      <c r="B116" s="34" t="s">
        <v>23</v>
      </c>
      <c r="C116" s="35">
        <v>2.5999999999999999E-2</v>
      </c>
      <c r="D116">
        <f t="shared" si="5"/>
        <v>11</v>
      </c>
      <c r="E116" t="str">
        <f t="shared" si="4"/>
        <v xml:space="preserve">  </v>
      </c>
      <c r="F116" t="str">
        <f t="shared" si="6"/>
        <v xml:space="preserve">  </v>
      </c>
    </row>
    <row r="117" spans="1:6" ht="15.75" thickBot="1" x14ac:dyDescent="0.3">
      <c r="A117" s="42">
        <v>36770</v>
      </c>
      <c r="B117" s="34" t="s">
        <v>23</v>
      </c>
      <c r="C117" s="35">
        <v>2.5999999999999999E-2</v>
      </c>
      <c r="D117">
        <f t="shared" si="5"/>
        <v>12</v>
      </c>
      <c r="E117">
        <f t="shared" si="4"/>
        <v>2.5999999999999999E-2</v>
      </c>
      <c r="F117">
        <f t="shared" si="6"/>
        <v>9</v>
      </c>
    </row>
    <row r="118" spans="1:6" ht="15.75" thickBot="1" x14ac:dyDescent="0.3">
      <c r="A118" s="43">
        <v>43709</v>
      </c>
      <c r="B118" s="34" t="s">
        <v>23</v>
      </c>
      <c r="C118" s="35">
        <v>2.6100000000000002E-2</v>
      </c>
      <c r="D118">
        <f t="shared" si="5"/>
        <v>1</v>
      </c>
      <c r="E118" t="str">
        <f t="shared" si="4"/>
        <v xml:space="preserve">  </v>
      </c>
      <c r="F118" t="str">
        <f t="shared" si="6"/>
        <v xml:space="preserve">  </v>
      </c>
    </row>
    <row r="119" spans="1:6" ht="15.75" thickBot="1" x14ac:dyDescent="0.3">
      <c r="A119" s="43">
        <v>43710</v>
      </c>
      <c r="B119" s="34" t="s">
        <v>23</v>
      </c>
      <c r="C119" s="35">
        <v>2.6100000000000002E-2</v>
      </c>
      <c r="D119">
        <f t="shared" si="5"/>
        <v>2</v>
      </c>
      <c r="E119" t="str">
        <f t="shared" si="4"/>
        <v xml:space="preserve">  </v>
      </c>
      <c r="F119" t="str">
        <f t="shared" si="6"/>
        <v xml:space="preserve">  </v>
      </c>
    </row>
    <row r="120" spans="1:6" ht="15.75" thickBot="1" x14ac:dyDescent="0.3">
      <c r="A120" s="43">
        <v>43711</v>
      </c>
      <c r="B120" s="34" t="s">
        <v>23</v>
      </c>
      <c r="C120" s="35">
        <v>2.6100000000000002E-2</v>
      </c>
      <c r="D120">
        <f t="shared" si="5"/>
        <v>3</v>
      </c>
      <c r="E120" t="str">
        <f t="shared" si="4"/>
        <v xml:space="preserve">  </v>
      </c>
      <c r="F120" t="str">
        <f t="shared" si="6"/>
        <v xml:space="preserve">  </v>
      </c>
    </row>
    <row r="121" spans="1:6" ht="15.75" thickBot="1" x14ac:dyDescent="0.3">
      <c r="A121" s="43">
        <v>43712</v>
      </c>
      <c r="B121" s="34" t="s">
        <v>23</v>
      </c>
      <c r="C121" s="35">
        <v>2.6100000000000002E-2</v>
      </c>
      <c r="D121">
        <f t="shared" si="5"/>
        <v>4</v>
      </c>
      <c r="E121" t="str">
        <f t="shared" si="4"/>
        <v xml:space="preserve">  </v>
      </c>
      <c r="F121" t="str">
        <f t="shared" si="6"/>
        <v xml:space="preserve">  </v>
      </c>
    </row>
    <row r="122" spans="1:6" ht="15.75" thickBot="1" x14ac:dyDescent="0.3">
      <c r="A122" s="43">
        <v>43713</v>
      </c>
      <c r="B122" s="34" t="s">
        <v>23</v>
      </c>
      <c r="C122" s="35">
        <v>2.6200000000000001E-2</v>
      </c>
      <c r="D122">
        <f t="shared" si="5"/>
        <v>5</v>
      </c>
      <c r="E122" t="str">
        <f t="shared" si="4"/>
        <v xml:space="preserve">  </v>
      </c>
      <c r="F122" t="str">
        <f t="shared" si="6"/>
        <v xml:space="preserve">  </v>
      </c>
    </row>
    <row r="123" spans="1:6" ht="15.75" thickBot="1" x14ac:dyDescent="0.3">
      <c r="A123" s="43">
        <v>43714</v>
      </c>
      <c r="B123" s="34" t="s">
        <v>23</v>
      </c>
      <c r="C123" s="35">
        <v>2.6200000000000001E-2</v>
      </c>
      <c r="D123">
        <f t="shared" si="5"/>
        <v>6</v>
      </c>
      <c r="E123" t="str">
        <f t="shared" si="4"/>
        <v xml:space="preserve">  </v>
      </c>
      <c r="F123" t="str">
        <f t="shared" si="6"/>
        <v xml:space="preserve">  </v>
      </c>
    </row>
    <row r="124" spans="1:6" ht="15.75" thickBot="1" x14ac:dyDescent="0.3">
      <c r="A124" s="43">
        <v>43715</v>
      </c>
      <c r="B124" s="34" t="s">
        <v>23</v>
      </c>
      <c r="C124" s="35">
        <v>2.6200000000000001E-2</v>
      </c>
      <c r="D124">
        <f t="shared" si="5"/>
        <v>7</v>
      </c>
      <c r="E124" t="str">
        <f t="shared" si="4"/>
        <v xml:space="preserve">  </v>
      </c>
      <c r="F124" t="str">
        <f t="shared" si="6"/>
        <v xml:space="preserve">  </v>
      </c>
    </row>
    <row r="125" spans="1:6" ht="15.75" thickBot="1" x14ac:dyDescent="0.3">
      <c r="A125" s="43">
        <v>43716</v>
      </c>
      <c r="B125" s="34" t="s">
        <v>23</v>
      </c>
      <c r="C125" s="35">
        <v>2.63E-2</v>
      </c>
      <c r="D125">
        <f t="shared" si="5"/>
        <v>8</v>
      </c>
      <c r="E125" t="str">
        <f t="shared" si="4"/>
        <v xml:space="preserve">  </v>
      </c>
      <c r="F125" t="str">
        <f t="shared" si="6"/>
        <v xml:space="preserve">  </v>
      </c>
    </row>
    <row r="126" spans="1:6" ht="15.75" thickBot="1" x14ac:dyDescent="0.3">
      <c r="A126" s="43">
        <v>43717</v>
      </c>
      <c r="B126" s="34" t="s">
        <v>23</v>
      </c>
      <c r="C126" s="35">
        <v>2.63E-2</v>
      </c>
      <c r="D126">
        <f t="shared" si="5"/>
        <v>9</v>
      </c>
      <c r="E126" t="str">
        <f t="shared" si="4"/>
        <v xml:space="preserve">  </v>
      </c>
      <c r="F126" t="str">
        <f t="shared" si="6"/>
        <v xml:space="preserve">  </v>
      </c>
    </row>
    <row r="127" spans="1:6" ht="15.75" thickBot="1" x14ac:dyDescent="0.3">
      <c r="A127" s="43">
        <v>43718</v>
      </c>
      <c r="B127" s="34" t="s">
        <v>23</v>
      </c>
      <c r="C127" s="35">
        <v>2.63E-2</v>
      </c>
      <c r="D127">
        <f t="shared" si="5"/>
        <v>10</v>
      </c>
      <c r="E127" t="str">
        <f t="shared" si="4"/>
        <v xml:space="preserve">  </v>
      </c>
      <c r="F127" t="str">
        <f t="shared" si="6"/>
        <v xml:space="preserve">  </v>
      </c>
    </row>
    <row r="128" spans="1:6" ht="15.75" thickBot="1" x14ac:dyDescent="0.3">
      <c r="A128" s="43">
        <v>43719</v>
      </c>
      <c r="B128" s="34" t="s">
        <v>23</v>
      </c>
      <c r="C128" s="35">
        <v>2.63E-2</v>
      </c>
      <c r="D128">
        <f t="shared" si="5"/>
        <v>11</v>
      </c>
      <c r="E128" t="str">
        <f t="shared" si="4"/>
        <v xml:space="preserve">  </v>
      </c>
      <c r="F128" t="str">
        <f t="shared" si="6"/>
        <v xml:space="preserve">  </v>
      </c>
    </row>
    <row r="129" spans="1:6" ht="15.75" thickBot="1" x14ac:dyDescent="0.3">
      <c r="A129" s="42">
        <v>36800</v>
      </c>
      <c r="B129" s="34" t="s">
        <v>23</v>
      </c>
      <c r="C129" s="35">
        <v>2.63E-2</v>
      </c>
      <c r="D129">
        <f t="shared" si="5"/>
        <v>12</v>
      </c>
      <c r="E129">
        <f t="shared" si="4"/>
        <v>2.63E-2</v>
      </c>
      <c r="F129">
        <f t="shared" si="6"/>
        <v>10</v>
      </c>
    </row>
    <row r="130" spans="1:6" ht="15.75" thickBot="1" x14ac:dyDescent="0.3">
      <c r="A130" s="43">
        <v>43739</v>
      </c>
      <c r="B130" s="34" t="s">
        <v>23</v>
      </c>
      <c r="C130" s="35">
        <v>2.64E-2</v>
      </c>
      <c r="D130">
        <f t="shared" si="5"/>
        <v>1</v>
      </c>
      <c r="E130" t="str">
        <f t="shared" si="4"/>
        <v xml:space="preserve">  </v>
      </c>
      <c r="F130" t="str">
        <f t="shared" si="6"/>
        <v xml:space="preserve">  </v>
      </c>
    </row>
    <row r="131" spans="1:6" ht="15.75" thickBot="1" x14ac:dyDescent="0.3">
      <c r="A131" s="43">
        <v>43740</v>
      </c>
      <c r="B131" s="34" t="s">
        <v>23</v>
      </c>
      <c r="C131" s="35">
        <v>2.64E-2</v>
      </c>
      <c r="D131">
        <f t="shared" si="5"/>
        <v>2</v>
      </c>
      <c r="E131" t="str">
        <f t="shared" si="4"/>
        <v xml:space="preserve">  </v>
      </c>
      <c r="F131" t="str">
        <f t="shared" si="6"/>
        <v xml:space="preserve">  </v>
      </c>
    </row>
    <row r="132" spans="1:6" ht="15.75" thickBot="1" x14ac:dyDescent="0.3">
      <c r="A132" s="43">
        <v>43741</v>
      </c>
      <c r="B132" s="34" t="s">
        <v>23</v>
      </c>
      <c r="C132" s="35">
        <v>2.64E-2</v>
      </c>
      <c r="D132">
        <f t="shared" si="5"/>
        <v>3</v>
      </c>
      <c r="E132" t="str">
        <f t="shared" si="4"/>
        <v xml:space="preserve">  </v>
      </c>
      <c r="F132" t="str">
        <f t="shared" si="6"/>
        <v xml:space="preserve">  </v>
      </c>
    </row>
    <row r="133" spans="1:6" ht="15.75" thickBot="1" x14ac:dyDescent="0.3">
      <c r="A133" s="43">
        <v>43742</v>
      </c>
      <c r="B133" s="34" t="s">
        <v>23</v>
      </c>
      <c r="C133" s="35">
        <v>2.64E-2</v>
      </c>
      <c r="D133">
        <f t="shared" si="5"/>
        <v>4</v>
      </c>
      <c r="E133" t="str">
        <f t="shared" si="4"/>
        <v xml:space="preserve">  </v>
      </c>
      <c r="F133" t="str">
        <f t="shared" si="6"/>
        <v xml:space="preserve">  </v>
      </c>
    </row>
    <row r="134" spans="1:6" ht="15.75" thickBot="1" x14ac:dyDescent="0.3">
      <c r="A134" s="43">
        <v>43743</v>
      </c>
      <c r="B134" s="34" t="s">
        <v>23</v>
      </c>
      <c r="C134" s="35">
        <v>2.6499999999999999E-2</v>
      </c>
      <c r="D134">
        <f t="shared" si="5"/>
        <v>5</v>
      </c>
      <c r="E134" t="str">
        <f t="shared" si="4"/>
        <v xml:space="preserve">  </v>
      </c>
      <c r="F134" t="str">
        <f t="shared" si="6"/>
        <v xml:space="preserve">  </v>
      </c>
    </row>
    <row r="135" spans="1:6" ht="15.75" thickBot="1" x14ac:dyDescent="0.3">
      <c r="A135" s="43">
        <v>43744</v>
      </c>
      <c r="B135" s="34" t="s">
        <v>23</v>
      </c>
      <c r="C135" s="35">
        <v>2.6499999999999999E-2</v>
      </c>
      <c r="D135">
        <f t="shared" si="5"/>
        <v>6</v>
      </c>
      <c r="E135" t="str">
        <f t="shared" si="4"/>
        <v xml:space="preserve">  </v>
      </c>
      <c r="F135" t="str">
        <f t="shared" si="6"/>
        <v xml:space="preserve">  </v>
      </c>
    </row>
    <row r="136" spans="1:6" ht="15.75" thickBot="1" x14ac:dyDescent="0.3">
      <c r="A136" s="43">
        <v>43745</v>
      </c>
      <c r="B136" s="34" t="s">
        <v>23</v>
      </c>
      <c r="C136" s="35">
        <v>2.6499999999999999E-2</v>
      </c>
      <c r="D136">
        <f t="shared" si="5"/>
        <v>7</v>
      </c>
      <c r="E136" t="str">
        <f t="shared" si="4"/>
        <v xml:space="preserve">  </v>
      </c>
      <c r="F136" t="str">
        <f t="shared" si="6"/>
        <v xml:space="preserve">  </v>
      </c>
    </row>
    <row r="137" spans="1:6" ht="15.75" thickBot="1" x14ac:dyDescent="0.3">
      <c r="A137" s="43">
        <v>43746</v>
      </c>
      <c r="B137" s="34" t="s">
        <v>23</v>
      </c>
      <c r="C137" s="35">
        <v>2.6499999999999999E-2</v>
      </c>
      <c r="D137">
        <f t="shared" si="5"/>
        <v>8</v>
      </c>
      <c r="E137" t="str">
        <f t="shared" si="4"/>
        <v xml:space="preserve">  </v>
      </c>
      <c r="F137" t="str">
        <f t="shared" si="6"/>
        <v xml:space="preserve">  </v>
      </c>
    </row>
    <row r="138" spans="1:6" ht="15.75" thickBot="1" x14ac:dyDescent="0.3">
      <c r="A138" s="43">
        <v>43747</v>
      </c>
      <c r="B138" s="34" t="s">
        <v>23</v>
      </c>
      <c r="C138" s="35">
        <v>2.6499999999999999E-2</v>
      </c>
      <c r="D138">
        <f t="shared" si="5"/>
        <v>9</v>
      </c>
      <c r="E138" t="str">
        <f t="shared" si="4"/>
        <v xml:space="preserve">  </v>
      </c>
      <c r="F138" t="str">
        <f t="shared" si="6"/>
        <v xml:space="preserve">  </v>
      </c>
    </row>
    <row r="139" spans="1:6" ht="15.75" thickBot="1" x14ac:dyDescent="0.3">
      <c r="A139" s="43">
        <v>43748</v>
      </c>
      <c r="B139" s="34" t="s">
        <v>23</v>
      </c>
      <c r="C139" s="35">
        <v>2.6599999999999999E-2</v>
      </c>
      <c r="D139">
        <f t="shared" si="5"/>
        <v>10</v>
      </c>
      <c r="E139" t="str">
        <f t="shared" ref="E139:E202" si="7">IF(D139=12,C139,"  ")</f>
        <v xml:space="preserve">  </v>
      </c>
      <c r="F139" t="str">
        <f t="shared" si="6"/>
        <v xml:space="preserve">  </v>
      </c>
    </row>
    <row r="140" spans="1:6" ht="15.75" thickBot="1" x14ac:dyDescent="0.3">
      <c r="A140" s="43">
        <v>43749</v>
      </c>
      <c r="B140" s="34" t="s">
        <v>23</v>
      </c>
      <c r="C140" s="35">
        <v>2.6599999999999999E-2</v>
      </c>
      <c r="D140">
        <f t="shared" ref="D140:D203" si="8">IF(D139=12,1,D139+1)</f>
        <v>11</v>
      </c>
      <c r="E140" t="str">
        <f t="shared" si="7"/>
        <v xml:space="preserve">  </v>
      </c>
      <c r="F140" t="str">
        <f t="shared" si="6"/>
        <v xml:space="preserve">  </v>
      </c>
    </row>
    <row r="141" spans="1:6" ht="15.75" thickBot="1" x14ac:dyDescent="0.3">
      <c r="A141" s="42">
        <v>36831</v>
      </c>
      <c r="B141" s="34" t="s">
        <v>23</v>
      </c>
      <c r="C141" s="35">
        <v>2.6599999999999999E-2</v>
      </c>
      <c r="D141">
        <f t="shared" si="8"/>
        <v>12</v>
      </c>
      <c r="E141">
        <f t="shared" si="7"/>
        <v>2.6599999999999999E-2</v>
      </c>
      <c r="F141">
        <f t="shared" si="6"/>
        <v>11</v>
      </c>
    </row>
    <row r="142" spans="1:6" ht="15.75" thickBot="1" x14ac:dyDescent="0.3">
      <c r="A142" s="43">
        <v>43770</v>
      </c>
      <c r="B142" s="34" t="s">
        <v>23</v>
      </c>
      <c r="C142" s="35">
        <v>2.6599999999999999E-2</v>
      </c>
      <c r="D142">
        <f t="shared" si="8"/>
        <v>1</v>
      </c>
      <c r="E142" t="str">
        <f t="shared" si="7"/>
        <v xml:space="preserve">  </v>
      </c>
      <c r="F142" t="str">
        <f t="shared" si="6"/>
        <v xml:space="preserve">  </v>
      </c>
    </row>
    <row r="143" spans="1:6" ht="15.75" thickBot="1" x14ac:dyDescent="0.3">
      <c r="A143" s="43">
        <v>43771</v>
      </c>
      <c r="B143" s="34" t="s">
        <v>23</v>
      </c>
      <c r="C143" s="35">
        <v>2.6599999999999999E-2</v>
      </c>
      <c r="D143">
        <f t="shared" si="8"/>
        <v>2</v>
      </c>
      <c r="E143" t="str">
        <f t="shared" si="7"/>
        <v xml:space="preserve">  </v>
      </c>
      <c r="F143" t="str">
        <f t="shared" si="6"/>
        <v xml:space="preserve">  </v>
      </c>
    </row>
    <row r="144" spans="1:6" ht="15.75" thickBot="1" x14ac:dyDescent="0.3">
      <c r="A144" s="43">
        <v>43772</v>
      </c>
      <c r="B144" s="34" t="s">
        <v>23</v>
      </c>
      <c r="C144" s="35">
        <v>2.6700000000000002E-2</v>
      </c>
      <c r="D144">
        <f t="shared" si="8"/>
        <v>3</v>
      </c>
      <c r="E144" t="str">
        <f t="shared" si="7"/>
        <v xml:space="preserve">  </v>
      </c>
      <c r="F144" t="str">
        <f t="shared" si="6"/>
        <v xml:space="preserve">  </v>
      </c>
    </row>
    <row r="145" spans="1:6" ht="15.75" thickBot="1" x14ac:dyDescent="0.3">
      <c r="A145" s="43">
        <v>43773</v>
      </c>
      <c r="B145" s="34" t="s">
        <v>23</v>
      </c>
      <c r="C145" s="35">
        <v>2.6700000000000002E-2</v>
      </c>
      <c r="D145">
        <f t="shared" si="8"/>
        <v>4</v>
      </c>
      <c r="E145" t="str">
        <f t="shared" si="7"/>
        <v xml:space="preserve">  </v>
      </c>
      <c r="F145" t="str">
        <f t="shared" si="6"/>
        <v xml:space="preserve">  </v>
      </c>
    </row>
    <row r="146" spans="1:6" ht="15.75" thickBot="1" x14ac:dyDescent="0.3">
      <c r="A146" s="43">
        <v>43774</v>
      </c>
      <c r="B146" s="34" t="s">
        <v>23</v>
      </c>
      <c r="C146" s="35">
        <v>2.6700000000000002E-2</v>
      </c>
      <c r="D146">
        <f t="shared" si="8"/>
        <v>5</v>
      </c>
      <c r="E146" t="str">
        <f t="shared" si="7"/>
        <v xml:space="preserve">  </v>
      </c>
      <c r="F146" t="str">
        <f t="shared" si="6"/>
        <v xml:space="preserve">  </v>
      </c>
    </row>
    <row r="147" spans="1:6" ht="15.75" thickBot="1" x14ac:dyDescent="0.3">
      <c r="A147" s="43">
        <v>43775</v>
      </c>
      <c r="B147" s="34" t="s">
        <v>23</v>
      </c>
      <c r="C147" s="35">
        <v>2.6700000000000002E-2</v>
      </c>
      <c r="D147">
        <f t="shared" si="8"/>
        <v>6</v>
      </c>
      <c r="E147" t="str">
        <f t="shared" si="7"/>
        <v xml:space="preserve">  </v>
      </c>
      <c r="F147" t="str">
        <f t="shared" si="6"/>
        <v xml:space="preserve">  </v>
      </c>
    </row>
    <row r="148" spans="1:6" ht="15.75" thickBot="1" x14ac:dyDescent="0.3">
      <c r="A148" s="43">
        <v>43776</v>
      </c>
      <c r="B148" s="34" t="s">
        <v>23</v>
      </c>
      <c r="C148" s="35">
        <v>2.6700000000000002E-2</v>
      </c>
      <c r="D148">
        <f t="shared" si="8"/>
        <v>7</v>
      </c>
      <c r="E148" t="str">
        <f t="shared" si="7"/>
        <v xml:space="preserve">  </v>
      </c>
      <c r="F148" t="str">
        <f t="shared" si="6"/>
        <v xml:space="preserve">  </v>
      </c>
    </row>
    <row r="149" spans="1:6" ht="15.75" thickBot="1" x14ac:dyDescent="0.3">
      <c r="A149" s="43">
        <v>43777</v>
      </c>
      <c r="B149" s="34" t="s">
        <v>23</v>
      </c>
      <c r="C149" s="35">
        <v>2.6800000000000001E-2</v>
      </c>
      <c r="D149">
        <f t="shared" si="8"/>
        <v>8</v>
      </c>
      <c r="E149" t="str">
        <f t="shared" si="7"/>
        <v xml:space="preserve">  </v>
      </c>
      <c r="F149" t="str">
        <f t="shared" si="6"/>
        <v xml:space="preserve">  </v>
      </c>
    </row>
    <row r="150" spans="1:6" ht="15.75" thickBot="1" x14ac:dyDescent="0.3">
      <c r="A150" s="43">
        <v>43778</v>
      </c>
      <c r="B150" s="34" t="s">
        <v>23</v>
      </c>
      <c r="C150" s="35">
        <v>2.6800000000000001E-2</v>
      </c>
      <c r="D150">
        <f t="shared" si="8"/>
        <v>9</v>
      </c>
      <c r="E150" t="str">
        <f t="shared" si="7"/>
        <v xml:space="preserve">  </v>
      </c>
      <c r="F150" t="str">
        <f t="shared" si="6"/>
        <v xml:space="preserve">  </v>
      </c>
    </row>
    <row r="151" spans="1:6" ht="15.75" thickBot="1" x14ac:dyDescent="0.3">
      <c r="A151" s="43">
        <v>43779</v>
      </c>
      <c r="B151" s="34" t="s">
        <v>23</v>
      </c>
      <c r="C151" s="35">
        <v>2.6800000000000001E-2</v>
      </c>
      <c r="D151">
        <f t="shared" si="8"/>
        <v>10</v>
      </c>
      <c r="E151" t="str">
        <f t="shared" si="7"/>
        <v xml:space="preserve">  </v>
      </c>
      <c r="F151" t="str">
        <f t="shared" si="6"/>
        <v xml:space="preserve">  </v>
      </c>
    </row>
    <row r="152" spans="1:6" ht="15.75" thickBot="1" x14ac:dyDescent="0.3">
      <c r="A152" s="43">
        <v>43780</v>
      </c>
      <c r="B152" s="34" t="s">
        <v>23</v>
      </c>
      <c r="C152" s="35">
        <v>2.6800000000000001E-2</v>
      </c>
      <c r="D152">
        <f t="shared" si="8"/>
        <v>11</v>
      </c>
      <c r="E152" t="str">
        <f t="shared" si="7"/>
        <v xml:space="preserve">  </v>
      </c>
      <c r="F152" t="str">
        <f t="shared" si="6"/>
        <v xml:space="preserve">  </v>
      </c>
    </row>
    <row r="153" spans="1:6" ht="15.75" thickBot="1" x14ac:dyDescent="0.3">
      <c r="A153" s="42">
        <v>36861</v>
      </c>
      <c r="B153" s="34" t="s">
        <v>23</v>
      </c>
      <c r="C153" s="35">
        <v>2.6800000000000001E-2</v>
      </c>
      <c r="D153">
        <f t="shared" si="8"/>
        <v>12</v>
      </c>
      <c r="E153">
        <f t="shared" si="7"/>
        <v>2.6800000000000001E-2</v>
      </c>
      <c r="F153">
        <f t="shared" si="6"/>
        <v>12</v>
      </c>
    </row>
    <row r="154" spans="1:6" ht="15.75" thickBot="1" x14ac:dyDescent="0.3">
      <c r="A154" s="43">
        <v>43800</v>
      </c>
      <c r="B154" s="34" t="s">
        <v>23</v>
      </c>
      <c r="C154" s="35">
        <v>2.6800000000000001E-2</v>
      </c>
      <c r="D154">
        <f t="shared" si="8"/>
        <v>1</v>
      </c>
      <c r="E154" t="str">
        <f t="shared" si="7"/>
        <v xml:space="preserve">  </v>
      </c>
      <c r="F154" t="str">
        <f t="shared" si="6"/>
        <v xml:space="preserve">  </v>
      </c>
    </row>
    <row r="155" spans="1:6" ht="15.75" thickBot="1" x14ac:dyDescent="0.3">
      <c r="A155" s="43">
        <v>43801</v>
      </c>
      <c r="B155" s="34" t="s">
        <v>23</v>
      </c>
      <c r="C155" s="35">
        <v>2.69E-2</v>
      </c>
      <c r="D155">
        <f t="shared" si="8"/>
        <v>2</v>
      </c>
      <c r="E155" t="str">
        <f t="shared" si="7"/>
        <v xml:space="preserve">  </v>
      </c>
      <c r="F155" t="str">
        <f t="shared" si="6"/>
        <v xml:space="preserve">  </v>
      </c>
    </row>
    <row r="156" spans="1:6" ht="15.75" thickBot="1" x14ac:dyDescent="0.3">
      <c r="A156" s="43">
        <v>43802</v>
      </c>
      <c r="B156" s="34" t="s">
        <v>23</v>
      </c>
      <c r="C156" s="35">
        <v>2.69E-2</v>
      </c>
      <c r="D156">
        <f t="shared" si="8"/>
        <v>3</v>
      </c>
      <c r="E156" t="str">
        <f t="shared" si="7"/>
        <v xml:space="preserve">  </v>
      </c>
      <c r="F156" t="str">
        <f t="shared" si="6"/>
        <v xml:space="preserve">  </v>
      </c>
    </row>
    <row r="157" spans="1:6" ht="15.75" thickBot="1" x14ac:dyDescent="0.3">
      <c r="A157" s="43">
        <v>43803</v>
      </c>
      <c r="B157" s="34" t="s">
        <v>23</v>
      </c>
      <c r="C157" s="35">
        <v>2.69E-2</v>
      </c>
      <c r="D157">
        <f t="shared" si="8"/>
        <v>4</v>
      </c>
      <c r="E157" t="str">
        <f t="shared" si="7"/>
        <v xml:space="preserve">  </v>
      </c>
      <c r="F157" t="str">
        <f t="shared" si="6"/>
        <v xml:space="preserve">  </v>
      </c>
    </row>
    <row r="158" spans="1:6" ht="15.75" thickBot="1" x14ac:dyDescent="0.3">
      <c r="A158" s="43">
        <v>43804</v>
      </c>
      <c r="B158" s="34" t="s">
        <v>23</v>
      </c>
      <c r="C158" s="35">
        <v>2.69E-2</v>
      </c>
      <c r="D158">
        <f t="shared" si="8"/>
        <v>5</v>
      </c>
      <c r="E158" t="str">
        <f t="shared" si="7"/>
        <v xml:space="preserve">  </v>
      </c>
      <c r="F158" t="str">
        <f t="shared" si="6"/>
        <v xml:space="preserve">  </v>
      </c>
    </row>
    <row r="159" spans="1:6" ht="15.75" thickBot="1" x14ac:dyDescent="0.3">
      <c r="A159" s="43">
        <v>43805</v>
      </c>
      <c r="B159" s="34" t="s">
        <v>23</v>
      </c>
      <c r="C159" s="35">
        <v>2.69E-2</v>
      </c>
      <c r="D159">
        <f t="shared" si="8"/>
        <v>6</v>
      </c>
      <c r="E159" t="str">
        <f t="shared" si="7"/>
        <v xml:space="preserve">  </v>
      </c>
      <c r="F159" t="str">
        <f t="shared" si="6"/>
        <v xml:space="preserve">  </v>
      </c>
    </row>
    <row r="160" spans="1:6" ht="15.75" thickBot="1" x14ac:dyDescent="0.3">
      <c r="A160" s="43">
        <v>43806</v>
      </c>
      <c r="B160" s="34" t="s">
        <v>23</v>
      </c>
      <c r="C160" s="35">
        <v>2.7E-2</v>
      </c>
      <c r="D160">
        <f t="shared" si="8"/>
        <v>7</v>
      </c>
      <c r="E160" t="str">
        <f t="shared" si="7"/>
        <v xml:space="preserve">  </v>
      </c>
      <c r="F160" t="str">
        <f t="shared" si="6"/>
        <v xml:space="preserve">  </v>
      </c>
    </row>
    <row r="161" spans="1:6" ht="15.75" thickBot="1" x14ac:dyDescent="0.3">
      <c r="A161" s="43">
        <v>43807</v>
      </c>
      <c r="B161" s="34" t="s">
        <v>23</v>
      </c>
      <c r="C161" s="35">
        <v>2.7E-2</v>
      </c>
      <c r="D161">
        <f t="shared" si="8"/>
        <v>8</v>
      </c>
      <c r="E161" t="str">
        <f t="shared" si="7"/>
        <v xml:space="preserve">  </v>
      </c>
      <c r="F161" t="str">
        <f t="shared" si="6"/>
        <v xml:space="preserve">  </v>
      </c>
    </row>
    <row r="162" spans="1:6" ht="15.75" thickBot="1" x14ac:dyDescent="0.3">
      <c r="A162" s="43">
        <v>43808</v>
      </c>
      <c r="B162" s="34" t="s">
        <v>23</v>
      </c>
      <c r="C162" s="35">
        <v>2.7E-2</v>
      </c>
      <c r="D162">
        <f t="shared" si="8"/>
        <v>9</v>
      </c>
      <c r="E162" t="str">
        <f t="shared" si="7"/>
        <v xml:space="preserve">  </v>
      </c>
      <c r="F162" t="str">
        <f t="shared" ref="F162:F225" si="9">IF(D162=12,1+F150,"  ")</f>
        <v xml:space="preserve">  </v>
      </c>
    </row>
    <row r="163" spans="1:6" ht="15.75" thickBot="1" x14ac:dyDescent="0.3">
      <c r="A163" s="43">
        <v>43809</v>
      </c>
      <c r="B163" s="34" t="s">
        <v>23</v>
      </c>
      <c r="C163" s="35">
        <v>2.7E-2</v>
      </c>
      <c r="D163">
        <f t="shared" si="8"/>
        <v>10</v>
      </c>
      <c r="E163" t="str">
        <f t="shared" si="7"/>
        <v xml:space="preserve">  </v>
      </c>
      <c r="F163" t="str">
        <f t="shared" si="9"/>
        <v xml:space="preserve">  </v>
      </c>
    </row>
    <row r="164" spans="1:6" ht="15.75" thickBot="1" x14ac:dyDescent="0.3">
      <c r="A164" s="43">
        <v>43810</v>
      </c>
      <c r="B164" s="34" t="s">
        <v>23</v>
      </c>
      <c r="C164" s="35">
        <v>2.7E-2</v>
      </c>
      <c r="D164">
        <f t="shared" si="8"/>
        <v>11</v>
      </c>
      <c r="E164" t="str">
        <f t="shared" si="7"/>
        <v xml:space="preserve">  </v>
      </c>
      <c r="F164" t="str">
        <f t="shared" si="9"/>
        <v xml:space="preserve">  </v>
      </c>
    </row>
    <row r="165" spans="1:6" ht="15.75" thickBot="1" x14ac:dyDescent="0.3">
      <c r="A165" s="33" t="s">
        <v>36</v>
      </c>
      <c r="B165" s="34" t="s">
        <v>23</v>
      </c>
      <c r="C165" s="35">
        <v>2.7E-2</v>
      </c>
      <c r="D165">
        <f t="shared" si="8"/>
        <v>12</v>
      </c>
      <c r="E165">
        <f t="shared" si="7"/>
        <v>2.7E-2</v>
      </c>
      <c r="F165">
        <f t="shared" si="9"/>
        <v>13</v>
      </c>
    </row>
    <row r="166" spans="1:6" ht="15.75" thickBot="1" x14ac:dyDescent="0.3">
      <c r="A166" s="33" t="s">
        <v>37</v>
      </c>
      <c r="B166" s="34" t="s">
        <v>23</v>
      </c>
      <c r="C166" s="35">
        <v>2.7099999999999999E-2</v>
      </c>
      <c r="D166">
        <f t="shared" si="8"/>
        <v>1</v>
      </c>
      <c r="E166" t="str">
        <f t="shared" si="7"/>
        <v xml:space="preserve">  </v>
      </c>
      <c r="F166" t="str">
        <f t="shared" si="9"/>
        <v xml:space="preserve">  </v>
      </c>
    </row>
    <row r="167" spans="1:6" ht="15.75" thickBot="1" x14ac:dyDescent="0.3">
      <c r="A167" s="33" t="s">
        <v>38</v>
      </c>
      <c r="B167" s="34" t="s">
        <v>23</v>
      </c>
      <c r="C167" s="35">
        <v>2.7099999999999999E-2</v>
      </c>
      <c r="D167">
        <f t="shared" si="8"/>
        <v>2</v>
      </c>
      <c r="E167" t="str">
        <f t="shared" si="7"/>
        <v xml:space="preserve">  </v>
      </c>
      <c r="F167" t="str">
        <f t="shared" si="9"/>
        <v xml:space="preserve">  </v>
      </c>
    </row>
    <row r="168" spans="1:6" ht="15.75" thickBot="1" x14ac:dyDescent="0.3">
      <c r="A168" s="33" t="s">
        <v>39</v>
      </c>
      <c r="B168" s="34" t="s">
        <v>23</v>
      </c>
      <c r="C168" s="35">
        <v>2.7099999999999999E-2</v>
      </c>
      <c r="D168">
        <f t="shared" si="8"/>
        <v>3</v>
      </c>
      <c r="E168" t="str">
        <f t="shared" si="7"/>
        <v xml:space="preserve">  </v>
      </c>
      <c r="F168" t="str">
        <f t="shared" si="9"/>
        <v xml:space="preserve">  </v>
      </c>
    </row>
    <row r="169" spans="1:6" ht="15.75" thickBot="1" x14ac:dyDescent="0.3">
      <c r="A169" s="33" t="s">
        <v>40</v>
      </c>
      <c r="B169" s="34" t="s">
        <v>23</v>
      </c>
      <c r="C169" s="35">
        <v>2.7099999999999999E-2</v>
      </c>
      <c r="D169">
        <f t="shared" si="8"/>
        <v>4</v>
      </c>
      <c r="E169" t="str">
        <f t="shared" si="7"/>
        <v xml:space="preserve">  </v>
      </c>
      <c r="F169" t="str">
        <f t="shared" si="9"/>
        <v xml:space="preserve">  </v>
      </c>
    </row>
    <row r="170" spans="1:6" ht="15.75" thickBot="1" x14ac:dyDescent="0.3">
      <c r="A170" s="33" t="s">
        <v>41</v>
      </c>
      <c r="B170" s="34" t="s">
        <v>23</v>
      </c>
      <c r="C170" s="35">
        <v>2.7099999999999999E-2</v>
      </c>
      <c r="D170">
        <f t="shared" si="8"/>
        <v>5</v>
      </c>
      <c r="E170" t="str">
        <f t="shared" si="7"/>
        <v xml:space="preserve">  </v>
      </c>
      <c r="F170" t="str">
        <f t="shared" si="9"/>
        <v xml:space="preserve">  </v>
      </c>
    </row>
    <row r="171" spans="1:6" ht="15.75" thickBot="1" x14ac:dyDescent="0.3">
      <c r="A171" s="33" t="s">
        <v>42</v>
      </c>
      <c r="B171" s="34" t="s">
        <v>23</v>
      </c>
      <c r="C171" s="35">
        <v>2.7199999999999998E-2</v>
      </c>
      <c r="D171">
        <f t="shared" si="8"/>
        <v>6</v>
      </c>
      <c r="E171" t="str">
        <f t="shared" si="7"/>
        <v xml:space="preserve">  </v>
      </c>
      <c r="F171" t="str">
        <f t="shared" si="9"/>
        <v xml:space="preserve">  </v>
      </c>
    </row>
    <row r="172" spans="1:6" ht="15.75" thickBot="1" x14ac:dyDescent="0.3">
      <c r="A172" s="33" t="s">
        <v>43</v>
      </c>
      <c r="B172" s="34" t="s">
        <v>23</v>
      </c>
      <c r="C172" s="35">
        <v>2.7199999999999998E-2</v>
      </c>
      <c r="D172">
        <f t="shared" si="8"/>
        <v>7</v>
      </c>
      <c r="E172" t="str">
        <f t="shared" si="7"/>
        <v xml:space="preserve">  </v>
      </c>
      <c r="F172" t="str">
        <f t="shared" si="9"/>
        <v xml:space="preserve">  </v>
      </c>
    </row>
    <row r="173" spans="1:6" ht="15.75" thickBot="1" x14ac:dyDescent="0.3">
      <c r="A173" s="33" t="s">
        <v>44</v>
      </c>
      <c r="B173" s="34" t="s">
        <v>23</v>
      </c>
      <c r="C173" s="35">
        <v>2.7199999999999998E-2</v>
      </c>
      <c r="D173">
        <f t="shared" si="8"/>
        <v>8</v>
      </c>
      <c r="E173" t="str">
        <f t="shared" si="7"/>
        <v xml:space="preserve">  </v>
      </c>
      <c r="F173" t="str">
        <f t="shared" si="9"/>
        <v xml:space="preserve">  </v>
      </c>
    </row>
    <row r="174" spans="1:6" ht="15.75" thickBot="1" x14ac:dyDescent="0.3">
      <c r="A174" s="33" t="s">
        <v>45</v>
      </c>
      <c r="B174" s="34" t="s">
        <v>23</v>
      </c>
      <c r="C174" s="35">
        <v>2.7199999999999998E-2</v>
      </c>
      <c r="D174">
        <f t="shared" si="8"/>
        <v>9</v>
      </c>
      <c r="E174" t="str">
        <f t="shared" si="7"/>
        <v xml:space="preserve">  </v>
      </c>
      <c r="F174" t="str">
        <f t="shared" si="9"/>
        <v xml:space="preserve">  </v>
      </c>
    </row>
    <row r="175" spans="1:6" ht="15.75" thickBot="1" x14ac:dyDescent="0.3">
      <c r="A175" s="33" t="s">
        <v>46</v>
      </c>
      <c r="B175" s="34" t="s">
        <v>23</v>
      </c>
      <c r="C175" s="35">
        <v>2.7199999999999998E-2</v>
      </c>
      <c r="D175">
        <f t="shared" si="8"/>
        <v>10</v>
      </c>
      <c r="E175" t="str">
        <f t="shared" si="7"/>
        <v xml:space="preserve">  </v>
      </c>
      <c r="F175" t="str">
        <f t="shared" si="9"/>
        <v xml:space="preserve">  </v>
      </c>
    </row>
    <row r="176" spans="1:6" ht="15.75" thickBot="1" x14ac:dyDescent="0.3">
      <c r="A176" s="33" t="s">
        <v>47</v>
      </c>
      <c r="B176" s="34" t="s">
        <v>23</v>
      </c>
      <c r="C176" s="35">
        <v>2.7199999999999998E-2</v>
      </c>
      <c r="D176">
        <f t="shared" si="8"/>
        <v>11</v>
      </c>
      <c r="E176" t="str">
        <f t="shared" si="7"/>
        <v xml:space="preserve">  </v>
      </c>
      <c r="F176" t="str">
        <f t="shared" si="9"/>
        <v xml:space="preserve">  </v>
      </c>
    </row>
    <row r="177" spans="1:6" ht="15.75" thickBot="1" x14ac:dyDescent="0.3">
      <c r="A177" s="33" t="s">
        <v>48</v>
      </c>
      <c r="B177" s="34" t="s">
        <v>23</v>
      </c>
      <c r="C177" s="35">
        <v>2.7199999999999998E-2</v>
      </c>
      <c r="D177">
        <f t="shared" si="8"/>
        <v>12</v>
      </c>
      <c r="E177">
        <f t="shared" si="7"/>
        <v>2.7199999999999998E-2</v>
      </c>
      <c r="F177">
        <f t="shared" si="9"/>
        <v>14</v>
      </c>
    </row>
    <row r="178" spans="1:6" ht="15.75" thickBot="1" x14ac:dyDescent="0.3">
      <c r="A178" s="33" t="s">
        <v>49</v>
      </c>
      <c r="B178" s="34" t="s">
        <v>23</v>
      </c>
      <c r="C178" s="35">
        <v>2.7300000000000001E-2</v>
      </c>
      <c r="D178">
        <f t="shared" si="8"/>
        <v>1</v>
      </c>
      <c r="E178" t="str">
        <f t="shared" si="7"/>
        <v xml:space="preserve">  </v>
      </c>
      <c r="F178" t="str">
        <f t="shared" si="9"/>
        <v xml:space="preserve">  </v>
      </c>
    </row>
    <row r="179" spans="1:6" ht="15.75" thickBot="1" x14ac:dyDescent="0.3">
      <c r="A179" s="33" t="s">
        <v>50</v>
      </c>
      <c r="B179" s="34" t="s">
        <v>23</v>
      </c>
      <c r="C179" s="35">
        <v>2.7300000000000001E-2</v>
      </c>
      <c r="D179">
        <f t="shared" si="8"/>
        <v>2</v>
      </c>
      <c r="E179" t="str">
        <f t="shared" si="7"/>
        <v xml:space="preserve">  </v>
      </c>
      <c r="F179" t="str">
        <f t="shared" si="9"/>
        <v xml:space="preserve">  </v>
      </c>
    </row>
    <row r="180" spans="1:6" ht="15.75" thickBot="1" x14ac:dyDescent="0.3">
      <c r="A180" s="33" t="s">
        <v>51</v>
      </c>
      <c r="B180" s="34" t="s">
        <v>23</v>
      </c>
      <c r="C180" s="35">
        <v>2.7300000000000001E-2</v>
      </c>
      <c r="D180">
        <f t="shared" si="8"/>
        <v>3</v>
      </c>
      <c r="E180" t="str">
        <f t="shared" si="7"/>
        <v xml:space="preserve">  </v>
      </c>
      <c r="F180" t="str">
        <f t="shared" si="9"/>
        <v xml:space="preserve">  </v>
      </c>
    </row>
    <row r="181" spans="1:6" ht="15.75" thickBot="1" x14ac:dyDescent="0.3">
      <c r="A181" s="33" t="s">
        <v>52</v>
      </c>
      <c r="B181" s="34" t="s">
        <v>23</v>
      </c>
      <c r="C181" s="35">
        <v>2.7300000000000001E-2</v>
      </c>
      <c r="D181">
        <f t="shared" si="8"/>
        <v>4</v>
      </c>
      <c r="E181" t="str">
        <f t="shared" si="7"/>
        <v xml:space="preserve">  </v>
      </c>
      <c r="F181" t="str">
        <f t="shared" si="9"/>
        <v xml:space="preserve">  </v>
      </c>
    </row>
    <row r="182" spans="1:6" ht="15.75" thickBot="1" x14ac:dyDescent="0.3">
      <c r="A182" s="33" t="s">
        <v>53</v>
      </c>
      <c r="B182" s="34" t="s">
        <v>23</v>
      </c>
      <c r="C182" s="35">
        <v>2.7300000000000001E-2</v>
      </c>
      <c r="D182">
        <f t="shared" si="8"/>
        <v>5</v>
      </c>
      <c r="E182" t="str">
        <f t="shared" si="7"/>
        <v xml:space="preserve">  </v>
      </c>
      <c r="F182" t="str">
        <f t="shared" si="9"/>
        <v xml:space="preserve">  </v>
      </c>
    </row>
    <row r="183" spans="1:6" ht="15.75" thickBot="1" x14ac:dyDescent="0.3">
      <c r="A183" s="33" t="s">
        <v>54</v>
      </c>
      <c r="B183" s="34" t="s">
        <v>23</v>
      </c>
      <c r="C183" s="35">
        <v>2.7300000000000001E-2</v>
      </c>
      <c r="D183">
        <f t="shared" si="8"/>
        <v>6</v>
      </c>
      <c r="E183" t="str">
        <f t="shared" si="7"/>
        <v xml:space="preserve">  </v>
      </c>
      <c r="F183" t="str">
        <f t="shared" si="9"/>
        <v xml:space="preserve">  </v>
      </c>
    </row>
    <row r="184" spans="1:6" ht="15.75" thickBot="1" x14ac:dyDescent="0.3">
      <c r="A184" s="33" t="s">
        <v>55</v>
      </c>
      <c r="B184" s="34" t="s">
        <v>23</v>
      </c>
      <c r="C184" s="35">
        <v>2.7400000000000001E-2</v>
      </c>
      <c r="D184">
        <f t="shared" si="8"/>
        <v>7</v>
      </c>
      <c r="E184" t="str">
        <f t="shared" si="7"/>
        <v xml:space="preserve">  </v>
      </c>
      <c r="F184" t="str">
        <f t="shared" si="9"/>
        <v xml:space="preserve">  </v>
      </c>
    </row>
    <row r="185" spans="1:6" ht="15.75" thickBot="1" x14ac:dyDescent="0.3">
      <c r="A185" s="33" t="s">
        <v>56</v>
      </c>
      <c r="B185" s="34" t="s">
        <v>23</v>
      </c>
      <c r="C185" s="35">
        <v>2.7400000000000001E-2</v>
      </c>
      <c r="D185">
        <f t="shared" si="8"/>
        <v>8</v>
      </c>
      <c r="E185" t="str">
        <f t="shared" si="7"/>
        <v xml:space="preserve">  </v>
      </c>
      <c r="F185" t="str">
        <f t="shared" si="9"/>
        <v xml:space="preserve">  </v>
      </c>
    </row>
    <row r="186" spans="1:6" ht="15.75" thickBot="1" x14ac:dyDescent="0.3">
      <c r="A186" s="33" t="s">
        <v>57</v>
      </c>
      <c r="B186" s="34" t="s">
        <v>23</v>
      </c>
      <c r="C186" s="35">
        <v>2.7400000000000001E-2</v>
      </c>
      <c r="D186">
        <f t="shared" si="8"/>
        <v>9</v>
      </c>
      <c r="E186" t="str">
        <f t="shared" si="7"/>
        <v xml:space="preserve">  </v>
      </c>
      <c r="F186" t="str">
        <f t="shared" si="9"/>
        <v xml:space="preserve">  </v>
      </c>
    </row>
    <row r="187" spans="1:6" ht="15.75" thickBot="1" x14ac:dyDescent="0.3">
      <c r="A187" s="33" t="s">
        <v>58</v>
      </c>
      <c r="B187" s="34" t="s">
        <v>23</v>
      </c>
      <c r="C187" s="35">
        <v>2.7400000000000001E-2</v>
      </c>
      <c r="D187">
        <f t="shared" si="8"/>
        <v>10</v>
      </c>
      <c r="E187" t="str">
        <f t="shared" si="7"/>
        <v xml:space="preserve">  </v>
      </c>
      <c r="F187" t="str">
        <f t="shared" si="9"/>
        <v xml:space="preserve">  </v>
      </c>
    </row>
    <row r="188" spans="1:6" ht="15.75" thickBot="1" x14ac:dyDescent="0.3">
      <c r="A188" s="33" t="s">
        <v>59</v>
      </c>
      <c r="B188" s="34" t="s">
        <v>23</v>
      </c>
      <c r="C188" s="35">
        <v>2.7400000000000001E-2</v>
      </c>
      <c r="D188">
        <f t="shared" si="8"/>
        <v>11</v>
      </c>
      <c r="E188" t="str">
        <f t="shared" si="7"/>
        <v xml:space="preserve">  </v>
      </c>
      <c r="F188" t="str">
        <f t="shared" si="9"/>
        <v xml:space="preserve">  </v>
      </c>
    </row>
    <row r="189" spans="1:6" ht="15.75" thickBot="1" x14ac:dyDescent="0.3">
      <c r="A189" s="33" t="s">
        <v>60</v>
      </c>
      <c r="B189" s="34" t="s">
        <v>23</v>
      </c>
      <c r="C189" s="35">
        <v>2.7400000000000001E-2</v>
      </c>
      <c r="D189">
        <f t="shared" si="8"/>
        <v>12</v>
      </c>
      <c r="E189">
        <f t="shared" si="7"/>
        <v>2.7400000000000001E-2</v>
      </c>
      <c r="F189">
        <f t="shared" si="9"/>
        <v>15</v>
      </c>
    </row>
    <row r="190" spans="1:6" ht="15.75" thickBot="1" x14ac:dyDescent="0.3">
      <c r="A190" s="33" t="s">
        <v>61</v>
      </c>
      <c r="B190" s="34" t="s">
        <v>23</v>
      </c>
      <c r="C190" s="35">
        <v>2.75E-2</v>
      </c>
      <c r="D190">
        <f t="shared" si="8"/>
        <v>1</v>
      </c>
      <c r="E190" t="str">
        <f t="shared" si="7"/>
        <v xml:space="preserve">  </v>
      </c>
      <c r="F190" t="str">
        <f t="shared" si="9"/>
        <v xml:space="preserve">  </v>
      </c>
    </row>
    <row r="191" spans="1:6" ht="15.75" thickBot="1" x14ac:dyDescent="0.3">
      <c r="A191" s="33" t="s">
        <v>62</v>
      </c>
      <c r="B191" s="34" t="s">
        <v>23</v>
      </c>
      <c r="C191" s="35">
        <v>2.75E-2</v>
      </c>
      <c r="D191">
        <f t="shared" si="8"/>
        <v>2</v>
      </c>
      <c r="E191" t="str">
        <f t="shared" si="7"/>
        <v xml:space="preserve">  </v>
      </c>
      <c r="F191" t="str">
        <f t="shared" si="9"/>
        <v xml:space="preserve">  </v>
      </c>
    </row>
    <row r="192" spans="1:6" ht="15.75" thickBot="1" x14ac:dyDescent="0.3">
      <c r="A192" s="33" t="s">
        <v>63</v>
      </c>
      <c r="B192" s="34" t="s">
        <v>23</v>
      </c>
      <c r="C192" s="35">
        <v>2.75E-2</v>
      </c>
      <c r="D192">
        <f t="shared" si="8"/>
        <v>3</v>
      </c>
      <c r="E192" t="str">
        <f t="shared" si="7"/>
        <v xml:space="preserve">  </v>
      </c>
      <c r="F192" t="str">
        <f t="shared" si="9"/>
        <v xml:space="preserve">  </v>
      </c>
    </row>
    <row r="193" spans="1:6" ht="15.75" thickBot="1" x14ac:dyDescent="0.3">
      <c r="A193" s="33" t="s">
        <v>64</v>
      </c>
      <c r="B193" s="34" t="s">
        <v>23</v>
      </c>
      <c r="C193" s="35">
        <v>2.75E-2</v>
      </c>
      <c r="D193">
        <f t="shared" si="8"/>
        <v>4</v>
      </c>
      <c r="E193" t="str">
        <f t="shared" si="7"/>
        <v xml:space="preserve">  </v>
      </c>
      <c r="F193" t="str">
        <f t="shared" si="9"/>
        <v xml:space="preserve">  </v>
      </c>
    </row>
    <row r="194" spans="1:6" ht="15.75" thickBot="1" x14ac:dyDescent="0.3">
      <c r="A194" s="33" t="s">
        <v>65</v>
      </c>
      <c r="B194" s="34" t="s">
        <v>23</v>
      </c>
      <c r="C194" s="35">
        <v>2.75E-2</v>
      </c>
      <c r="D194">
        <f t="shared" si="8"/>
        <v>5</v>
      </c>
      <c r="E194" t="str">
        <f t="shared" si="7"/>
        <v xml:space="preserve">  </v>
      </c>
      <c r="F194" t="str">
        <f t="shared" si="9"/>
        <v xml:space="preserve">  </v>
      </c>
    </row>
    <row r="195" spans="1:6" ht="15.75" thickBot="1" x14ac:dyDescent="0.3">
      <c r="A195" s="33" t="s">
        <v>66</v>
      </c>
      <c r="B195" s="34" t="s">
        <v>23</v>
      </c>
      <c r="C195" s="35">
        <v>2.75E-2</v>
      </c>
      <c r="D195">
        <f t="shared" si="8"/>
        <v>6</v>
      </c>
      <c r="E195" t="str">
        <f t="shared" si="7"/>
        <v xml:space="preserve">  </v>
      </c>
      <c r="F195" t="str">
        <f t="shared" si="9"/>
        <v xml:space="preserve">  </v>
      </c>
    </row>
    <row r="196" spans="1:6" ht="15.75" thickBot="1" x14ac:dyDescent="0.3">
      <c r="A196" s="33" t="s">
        <v>67</v>
      </c>
      <c r="B196" s="34" t="s">
        <v>23</v>
      </c>
      <c r="C196" s="35">
        <v>2.76E-2</v>
      </c>
      <c r="D196">
        <f t="shared" si="8"/>
        <v>7</v>
      </c>
      <c r="E196" t="str">
        <f t="shared" si="7"/>
        <v xml:space="preserve">  </v>
      </c>
      <c r="F196" t="str">
        <f t="shared" si="9"/>
        <v xml:space="preserve">  </v>
      </c>
    </row>
    <row r="197" spans="1:6" ht="15.75" thickBot="1" x14ac:dyDescent="0.3">
      <c r="A197" s="33" t="s">
        <v>68</v>
      </c>
      <c r="B197" s="34" t="s">
        <v>23</v>
      </c>
      <c r="C197" s="35">
        <v>2.76E-2</v>
      </c>
      <c r="D197">
        <f t="shared" si="8"/>
        <v>8</v>
      </c>
      <c r="E197" t="str">
        <f t="shared" si="7"/>
        <v xml:space="preserve">  </v>
      </c>
      <c r="F197" t="str">
        <f t="shared" si="9"/>
        <v xml:space="preserve">  </v>
      </c>
    </row>
    <row r="198" spans="1:6" ht="15.75" thickBot="1" x14ac:dyDescent="0.3">
      <c r="A198" s="33" t="s">
        <v>69</v>
      </c>
      <c r="B198" s="34" t="s">
        <v>23</v>
      </c>
      <c r="C198" s="35">
        <v>2.76E-2</v>
      </c>
      <c r="D198">
        <f t="shared" si="8"/>
        <v>9</v>
      </c>
      <c r="E198" t="str">
        <f t="shared" si="7"/>
        <v xml:space="preserve">  </v>
      </c>
      <c r="F198" t="str">
        <f t="shared" si="9"/>
        <v xml:space="preserve">  </v>
      </c>
    </row>
    <row r="199" spans="1:6" ht="15.75" thickBot="1" x14ac:dyDescent="0.3">
      <c r="A199" s="33" t="s">
        <v>70</v>
      </c>
      <c r="B199" s="34" t="s">
        <v>23</v>
      </c>
      <c r="C199" s="35">
        <v>2.76E-2</v>
      </c>
      <c r="D199">
        <f t="shared" si="8"/>
        <v>10</v>
      </c>
      <c r="E199" t="str">
        <f t="shared" si="7"/>
        <v xml:space="preserve">  </v>
      </c>
      <c r="F199" t="str">
        <f t="shared" si="9"/>
        <v xml:space="preserve">  </v>
      </c>
    </row>
    <row r="200" spans="1:6" ht="15.75" thickBot="1" x14ac:dyDescent="0.3">
      <c r="A200" s="33" t="s">
        <v>71</v>
      </c>
      <c r="B200" s="34" t="s">
        <v>23</v>
      </c>
      <c r="C200" s="35">
        <v>2.76E-2</v>
      </c>
      <c r="D200">
        <f t="shared" si="8"/>
        <v>11</v>
      </c>
      <c r="E200" t="str">
        <f t="shared" si="7"/>
        <v xml:space="preserve">  </v>
      </c>
      <c r="F200" t="str">
        <f t="shared" si="9"/>
        <v xml:space="preserve">  </v>
      </c>
    </row>
    <row r="201" spans="1:6" ht="15.75" thickBot="1" x14ac:dyDescent="0.3">
      <c r="A201" s="33" t="s">
        <v>72</v>
      </c>
      <c r="B201" s="34" t="s">
        <v>23</v>
      </c>
      <c r="C201" s="35">
        <v>2.76E-2</v>
      </c>
      <c r="D201">
        <f t="shared" si="8"/>
        <v>12</v>
      </c>
      <c r="E201">
        <f t="shared" si="7"/>
        <v>2.76E-2</v>
      </c>
      <c r="F201">
        <f t="shared" si="9"/>
        <v>16</v>
      </c>
    </row>
    <row r="202" spans="1:6" ht="15.75" thickBot="1" x14ac:dyDescent="0.3">
      <c r="A202" s="33" t="s">
        <v>73</v>
      </c>
      <c r="B202" s="34" t="s">
        <v>23</v>
      </c>
      <c r="C202" s="35">
        <v>2.7699999999999999E-2</v>
      </c>
      <c r="D202">
        <f t="shared" si="8"/>
        <v>1</v>
      </c>
      <c r="E202" t="str">
        <f t="shared" si="7"/>
        <v xml:space="preserve">  </v>
      </c>
      <c r="F202" t="str">
        <f t="shared" si="9"/>
        <v xml:space="preserve">  </v>
      </c>
    </row>
    <row r="203" spans="1:6" ht="15.75" thickBot="1" x14ac:dyDescent="0.3">
      <c r="A203" s="33" t="s">
        <v>74</v>
      </c>
      <c r="B203" s="34" t="s">
        <v>23</v>
      </c>
      <c r="C203" s="35">
        <v>2.7699999999999999E-2</v>
      </c>
      <c r="D203">
        <f t="shared" si="8"/>
        <v>2</v>
      </c>
      <c r="E203" t="str">
        <f t="shared" ref="E203:E266" si="10">IF(D203=12,C203,"  ")</f>
        <v xml:space="preserve">  </v>
      </c>
      <c r="F203" t="str">
        <f t="shared" si="9"/>
        <v xml:space="preserve">  </v>
      </c>
    </row>
    <row r="204" spans="1:6" ht="15.75" thickBot="1" x14ac:dyDescent="0.3">
      <c r="A204" s="33" t="s">
        <v>75</v>
      </c>
      <c r="B204" s="34" t="s">
        <v>23</v>
      </c>
      <c r="C204" s="35">
        <v>2.7699999999999999E-2</v>
      </c>
      <c r="D204">
        <f t="shared" ref="D204:D267" si="11">IF(D203=12,1,D203+1)</f>
        <v>3</v>
      </c>
      <c r="E204" t="str">
        <f t="shared" si="10"/>
        <v xml:space="preserve">  </v>
      </c>
      <c r="F204" t="str">
        <f t="shared" si="9"/>
        <v xml:space="preserve">  </v>
      </c>
    </row>
    <row r="205" spans="1:6" ht="15.75" thickBot="1" x14ac:dyDescent="0.3">
      <c r="A205" s="33" t="s">
        <v>76</v>
      </c>
      <c r="B205" s="34" t="s">
        <v>23</v>
      </c>
      <c r="C205" s="35">
        <v>2.7699999999999999E-2</v>
      </c>
      <c r="D205">
        <f t="shared" si="11"/>
        <v>4</v>
      </c>
      <c r="E205" t="str">
        <f t="shared" si="10"/>
        <v xml:space="preserve">  </v>
      </c>
      <c r="F205" t="str">
        <f t="shared" si="9"/>
        <v xml:space="preserve">  </v>
      </c>
    </row>
    <row r="206" spans="1:6" ht="15.75" thickBot="1" x14ac:dyDescent="0.3">
      <c r="A206" s="33" t="s">
        <v>77</v>
      </c>
      <c r="B206" s="34" t="s">
        <v>23</v>
      </c>
      <c r="C206" s="35">
        <v>2.7699999999999999E-2</v>
      </c>
      <c r="D206">
        <f t="shared" si="11"/>
        <v>5</v>
      </c>
      <c r="E206" t="str">
        <f t="shared" si="10"/>
        <v xml:space="preserve">  </v>
      </c>
      <c r="F206" t="str">
        <f t="shared" si="9"/>
        <v xml:space="preserve">  </v>
      </c>
    </row>
    <row r="207" spans="1:6" ht="15.75" thickBot="1" x14ac:dyDescent="0.3">
      <c r="A207" s="33" t="s">
        <v>78</v>
      </c>
      <c r="B207" s="34" t="s">
        <v>23</v>
      </c>
      <c r="C207" s="35">
        <v>2.7699999999999999E-2</v>
      </c>
      <c r="D207">
        <f t="shared" si="11"/>
        <v>6</v>
      </c>
      <c r="E207" t="str">
        <f t="shared" si="10"/>
        <v xml:space="preserve">  </v>
      </c>
      <c r="F207" t="str">
        <f t="shared" si="9"/>
        <v xml:space="preserve">  </v>
      </c>
    </row>
    <row r="208" spans="1:6" ht="15.75" thickBot="1" x14ac:dyDescent="0.3">
      <c r="A208" s="33" t="s">
        <v>79</v>
      </c>
      <c r="B208" s="34" t="s">
        <v>23</v>
      </c>
      <c r="C208" s="35">
        <v>2.7799999999999998E-2</v>
      </c>
      <c r="D208">
        <f t="shared" si="11"/>
        <v>7</v>
      </c>
      <c r="E208" t="str">
        <f t="shared" si="10"/>
        <v xml:space="preserve">  </v>
      </c>
      <c r="F208" t="str">
        <f t="shared" si="9"/>
        <v xml:space="preserve">  </v>
      </c>
    </row>
    <row r="209" spans="1:6" ht="15.75" thickBot="1" x14ac:dyDescent="0.3">
      <c r="A209" s="33" t="s">
        <v>80</v>
      </c>
      <c r="B209" s="34" t="s">
        <v>23</v>
      </c>
      <c r="C209" s="35">
        <v>2.7799999999999998E-2</v>
      </c>
      <c r="D209">
        <f t="shared" si="11"/>
        <v>8</v>
      </c>
      <c r="E209" t="str">
        <f t="shared" si="10"/>
        <v xml:space="preserve">  </v>
      </c>
      <c r="F209" t="str">
        <f t="shared" si="9"/>
        <v xml:space="preserve">  </v>
      </c>
    </row>
    <row r="210" spans="1:6" ht="15.75" thickBot="1" x14ac:dyDescent="0.3">
      <c r="A210" s="33" t="s">
        <v>81</v>
      </c>
      <c r="B210" s="34" t="s">
        <v>23</v>
      </c>
      <c r="C210" s="35">
        <v>2.7799999999999998E-2</v>
      </c>
      <c r="D210">
        <f t="shared" si="11"/>
        <v>9</v>
      </c>
      <c r="E210" t="str">
        <f t="shared" si="10"/>
        <v xml:space="preserve">  </v>
      </c>
      <c r="F210" t="str">
        <f t="shared" si="9"/>
        <v xml:space="preserve">  </v>
      </c>
    </row>
    <row r="211" spans="1:6" ht="15.75" thickBot="1" x14ac:dyDescent="0.3">
      <c r="A211" s="33" t="s">
        <v>82</v>
      </c>
      <c r="B211" s="34" t="s">
        <v>23</v>
      </c>
      <c r="C211" s="35">
        <v>2.7799999999999998E-2</v>
      </c>
      <c r="D211">
        <f t="shared" si="11"/>
        <v>10</v>
      </c>
      <c r="E211" t="str">
        <f t="shared" si="10"/>
        <v xml:space="preserve">  </v>
      </c>
      <c r="F211" t="str">
        <f t="shared" si="9"/>
        <v xml:space="preserve">  </v>
      </c>
    </row>
    <row r="212" spans="1:6" ht="15.75" thickBot="1" x14ac:dyDescent="0.3">
      <c r="A212" s="33" t="s">
        <v>83</v>
      </c>
      <c r="B212" s="34" t="s">
        <v>23</v>
      </c>
      <c r="C212" s="35">
        <v>2.7799999999999998E-2</v>
      </c>
      <c r="D212">
        <f t="shared" si="11"/>
        <v>11</v>
      </c>
      <c r="E212" t="str">
        <f t="shared" si="10"/>
        <v xml:space="preserve">  </v>
      </c>
      <c r="F212" t="str">
        <f t="shared" si="9"/>
        <v xml:space="preserve">  </v>
      </c>
    </row>
    <row r="213" spans="1:6" ht="15.75" thickBot="1" x14ac:dyDescent="0.3">
      <c r="A213" s="33" t="s">
        <v>84</v>
      </c>
      <c r="B213" s="34" t="s">
        <v>23</v>
      </c>
      <c r="C213" s="35">
        <v>2.7799999999999998E-2</v>
      </c>
      <c r="D213">
        <f t="shared" si="11"/>
        <v>12</v>
      </c>
      <c r="E213">
        <f t="shared" si="10"/>
        <v>2.7799999999999998E-2</v>
      </c>
      <c r="F213">
        <f t="shared" si="9"/>
        <v>17</v>
      </c>
    </row>
    <row r="214" spans="1:6" ht="15.75" thickBot="1" x14ac:dyDescent="0.3">
      <c r="A214" s="33" t="s">
        <v>85</v>
      </c>
      <c r="B214" s="34" t="s">
        <v>23</v>
      </c>
      <c r="C214" s="35">
        <v>2.7900000000000001E-2</v>
      </c>
      <c r="D214">
        <f t="shared" si="11"/>
        <v>1</v>
      </c>
      <c r="E214" t="str">
        <f t="shared" si="10"/>
        <v xml:space="preserve">  </v>
      </c>
      <c r="F214" t="str">
        <f t="shared" si="9"/>
        <v xml:space="preserve">  </v>
      </c>
    </row>
    <row r="215" spans="1:6" ht="15.75" thickBot="1" x14ac:dyDescent="0.3">
      <c r="A215" s="33" t="s">
        <v>86</v>
      </c>
      <c r="B215" s="34" t="s">
        <v>23</v>
      </c>
      <c r="C215" s="35">
        <v>2.7900000000000001E-2</v>
      </c>
      <c r="D215">
        <f t="shared" si="11"/>
        <v>2</v>
      </c>
      <c r="E215" t="str">
        <f t="shared" si="10"/>
        <v xml:space="preserve">  </v>
      </c>
      <c r="F215" t="str">
        <f t="shared" si="9"/>
        <v xml:space="preserve">  </v>
      </c>
    </row>
    <row r="216" spans="1:6" ht="15.75" thickBot="1" x14ac:dyDescent="0.3">
      <c r="A216" s="33" t="s">
        <v>87</v>
      </c>
      <c r="B216" s="34" t="s">
        <v>23</v>
      </c>
      <c r="C216" s="35">
        <v>2.7900000000000001E-2</v>
      </c>
      <c r="D216">
        <f t="shared" si="11"/>
        <v>3</v>
      </c>
      <c r="E216" t="str">
        <f t="shared" si="10"/>
        <v xml:space="preserve">  </v>
      </c>
      <c r="F216" t="str">
        <f t="shared" si="9"/>
        <v xml:space="preserve">  </v>
      </c>
    </row>
    <row r="217" spans="1:6" ht="15.75" thickBot="1" x14ac:dyDescent="0.3">
      <c r="A217" s="33" t="s">
        <v>88</v>
      </c>
      <c r="B217" s="34" t="s">
        <v>23</v>
      </c>
      <c r="C217" s="35">
        <v>2.7900000000000001E-2</v>
      </c>
      <c r="D217">
        <f t="shared" si="11"/>
        <v>4</v>
      </c>
      <c r="E217" t="str">
        <f t="shared" si="10"/>
        <v xml:space="preserve">  </v>
      </c>
      <c r="F217" t="str">
        <f t="shared" si="9"/>
        <v xml:space="preserve">  </v>
      </c>
    </row>
    <row r="218" spans="1:6" ht="15.75" thickBot="1" x14ac:dyDescent="0.3">
      <c r="A218" s="33" t="s">
        <v>89</v>
      </c>
      <c r="B218" s="34" t="s">
        <v>23</v>
      </c>
      <c r="C218" s="35">
        <v>2.7900000000000001E-2</v>
      </c>
      <c r="D218">
        <f t="shared" si="11"/>
        <v>5</v>
      </c>
      <c r="E218" t="str">
        <f t="shared" si="10"/>
        <v xml:space="preserve">  </v>
      </c>
      <c r="F218" t="str">
        <f t="shared" si="9"/>
        <v xml:space="preserve">  </v>
      </c>
    </row>
    <row r="219" spans="1:6" ht="15.75" thickBot="1" x14ac:dyDescent="0.3">
      <c r="A219" s="33" t="s">
        <v>90</v>
      </c>
      <c r="B219" s="34" t="s">
        <v>23</v>
      </c>
      <c r="C219" s="35">
        <v>2.7900000000000001E-2</v>
      </c>
      <c r="D219">
        <f t="shared" si="11"/>
        <v>6</v>
      </c>
      <c r="E219" t="str">
        <f t="shared" si="10"/>
        <v xml:space="preserve">  </v>
      </c>
      <c r="F219" t="str">
        <f t="shared" si="9"/>
        <v xml:space="preserve">  </v>
      </c>
    </row>
    <row r="220" spans="1:6" ht="15.75" thickBot="1" x14ac:dyDescent="0.3">
      <c r="A220" s="33" t="s">
        <v>91</v>
      </c>
      <c r="B220" s="34" t="s">
        <v>23</v>
      </c>
      <c r="C220" s="35">
        <v>2.8000000000000001E-2</v>
      </c>
      <c r="D220">
        <f t="shared" si="11"/>
        <v>7</v>
      </c>
      <c r="E220" t="str">
        <f t="shared" si="10"/>
        <v xml:space="preserve">  </v>
      </c>
      <c r="F220" t="str">
        <f t="shared" si="9"/>
        <v xml:space="preserve">  </v>
      </c>
    </row>
    <row r="221" spans="1:6" ht="15.75" thickBot="1" x14ac:dyDescent="0.3">
      <c r="A221" s="33" t="s">
        <v>92</v>
      </c>
      <c r="B221" s="34" t="s">
        <v>23</v>
      </c>
      <c r="C221" s="35">
        <v>2.8000000000000001E-2</v>
      </c>
      <c r="D221">
        <f t="shared" si="11"/>
        <v>8</v>
      </c>
      <c r="E221" t="str">
        <f t="shared" si="10"/>
        <v xml:space="preserve">  </v>
      </c>
      <c r="F221" t="str">
        <f t="shared" si="9"/>
        <v xml:space="preserve">  </v>
      </c>
    </row>
    <row r="222" spans="1:6" ht="15.75" thickBot="1" x14ac:dyDescent="0.3">
      <c r="A222" s="33" t="s">
        <v>93</v>
      </c>
      <c r="B222" s="34" t="s">
        <v>23</v>
      </c>
      <c r="C222" s="35">
        <v>2.8000000000000001E-2</v>
      </c>
      <c r="D222">
        <f t="shared" si="11"/>
        <v>9</v>
      </c>
      <c r="E222" t="str">
        <f t="shared" si="10"/>
        <v xml:space="preserve">  </v>
      </c>
      <c r="F222" t="str">
        <f t="shared" si="9"/>
        <v xml:space="preserve">  </v>
      </c>
    </row>
    <row r="223" spans="1:6" ht="15.75" thickBot="1" x14ac:dyDescent="0.3">
      <c r="A223" s="33" t="s">
        <v>94</v>
      </c>
      <c r="B223" s="34" t="s">
        <v>23</v>
      </c>
      <c r="C223" s="35">
        <v>2.8000000000000001E-2</v>
      </c>
      <c r="D223">
        <f t="shared" si="11"/>
        <v>10</v>
      </c>
      <c r="E223" t="str">
        <f t="shared" si="10"/>
        <v xml:space="preserve">  </v>
      </c>
      <c r="F223" t="str">
        <f t="shared" si="9"/>
        <v xml:space="preserve">  </v>
      </c>
    </row>
    <row r="224" spans="1:6" ht="15.75" thickBot="1" x14ac:dyDescent="0.3">
      <c r="A224" s="33" t="s">
        <v>95</v>
      </c>
      <c r="B224" s="34" t="s">
        <v>23</v>
      </c>
      <c r="C224" s="35">
        <v>2.8000000000000001E-2</v>
      </c>
      <c r="D224">
        <f t="shared" si="11"/>
        <v>11</v>
      </c>
      <c r="E224" t="str">
        <f t="shared" si="10"/>
        <v xml:space="preserve">  </v>
      </c>
      <c r="F224" t="str">
        <f t="shared" si="9"/>
        <v xml:space="preserve">  </v>
      </c>
    </row>
    <row r="225" spans="1:6" ht="15.75" thickBot="1" x14ac:dyDescent="0.3">
      <c r="A225" s="33" t="s">
        <v>96</v>
      </c>
      <c r="B225" s="34" t="s">
        <v>23</v>
      </c>
      <c r="C225" s="35">
        <v>2.8000000000000001E-2</v>
      </c>
      <c r="D225">
        <f t="shared" si="11"/>
        <v>12</v>
      </c>
      <c r="E225">
        <f t="shared" si="10"/>
        <v>2.8000000000000001E-2</v>
      </c>
      <c r="F225">
        <f t="shared" si="9"/>
        <v>18</v>
      </c>
    </row>
    <row r="226" spans="1:6" ht="15.75" thickBot="1" x14ac:dyDescent="0.3">
      <c r="A226" s="33" t="s">
        <v>97</v>
      </c>
      <c r="B226" s="34" t="s">
        <v>23</v>
      </c>
      <c r="C226" s="35">
        <v>2.81E-2</v>
      </c>
      <c r="D226">
        <f t="shared" si="11"/>
        <v>1</v>
      </c>
      <c r="E226" t="str">
        <f t="shared" si="10"/>
        <v xml:space="preserve">  </v>
      </c>
      <c r="F226" t="str">
        <f t="shared" ref="F226:F289" si="12">IF(D226=12,1+F214,"  ")</f>
        <v xml:space="preserve">  </v>
      </c>
    </row>
    <row r="227" spans="1:6" ht="15.75" thickBot="1" x14ac:dyDescent="0.3">
      <c r="A227" s="33" t="s">
        <v>98</v>
      </c>
      <c r="B227" s="34" t="s">
        <v>23</v>
      </c>
      <c r="C227" s="35">
        <v>2.81E-2</v>
      </c>
      <c r="D227">
        <f t="shared" si="11"/>
        <v>2</v>
      </c>
      <c r="E227" t="str">
        <f t="shared" si="10"/>
        <v xml:space="preserve">  </v>
      </c>
      <c r="F227" t="str">
        <f t="shared" si="12"/>
        <v xml:space="preserve">  </v>
      </c>
    </row>
    <row r="228" spans="1:6" ht="15.75" thickBot="1" x14ac:dyDescent="0.3">
      <c r="A228" s="33" t="s">
        <v>99</v>
      </c>
      <c r="B228" s="34" t="s">
        <v>23</v>
      </c>
      <c r="C228" s="35">
        <v>2.81E-2</v>
      </c>
      <c r="D228">
        <f t="shared" si="11"/>
        <v>3</v>
      </c>
      <c r="E228" t="str">
        <f t="shared" si="10"/>
        <v xml:space="preserve">  </v>
      </c>
      <c r="F228" t="str">
        <f t="shared" si="12"/>
        <v xml:space="preserve">  </v>
      </c>
    </row>
    <row r="229" spans="1:6" ht="15.75" thickBot="1" x14ac:dyDescent="0.3">
      <c r="A229" s="33" t="s">
        <v>100</v>
      </c>
      <c r="B229" s="34" t="s">
        <v>23</v>
      </c>
      <c r="C229" s="35">
        <v>2.81E-2</v>
      </c>
      <c r="D229">
        <f t="shared" si="11"/>
        <v>4</v>
      </c>
      <c r="E229" t="str">
        <f t="shared" si="10"/>
        <v xml:space="preserve">  </v>
      </c>
      <c r="F229" t="str">
        <f t="shared" si="12"/>
        <v xml:space="preserve">  </v>
      </c>
    </row>
    <row r="230" spans="1:6" ht="15.75" thickBot="1" x14ac:dyDescent="0.3">
      <c r="A230" s="33" t="s">
        <v>101</v>
      </c>
      <c r="B230" s="34" t="s">
        <v>23</v>
      </c>
      <c r="C230" s="35">
        <v>2.81E-2</v>
      </c>
      <c r="D230">
        <f t="shared" si="11"/>
        <v>5</v>
      </c>
      <c r="E230" t="str">
        <f t="shared" si="10"/>
        <v xml:space="preserve">  </v>
      </c>
      <c r="F230" t="str">
        <f t="shared" si="12"/>
        <v xml:space="preserve">  </v>
      </c>
    </row>
    <row r="231" spans="1:6" ht="15.75" thickBot="1" x14ac:dyDescent="0.3">
      <c r="A231" s="33" t="s">
        <v>102</v>
      </c>
      <c r="B231" s="34" t="s">
        <v>23</v>
      </c>
      <c r="C231" s="35">
        <v>2.81E-2</v>
      </c>
      <c r="D231">
        <f t="shared" si="11"/>
        <v>6</v>
      </c>
      <c r="E231" t="str">
        <f t="shared" si="10"/>
        <v xml:space="preserve">  </v>
      </c>
      <c r="F231" t="str">
        <f t="shared" si="12"/>
        <v xml:space="preserve">  </v>
      </c>
    </row>
    <row r="232" spans="1:6" ht="15.75" thickBot="1" x14ac:dyDescent="0.3">
      <c r="A232" s="33" t="s">
        <v>103</v>
      </c>
      <c r="B232" s="34" t="s">
        <v>23</v>
      </c>
      <c r="C232" s="35">
        <v>2.8199999999999999E-2</v>
      </c>
      <c r="D232">
        <f t="shared" si="11"/>
        <v>7</v>
      </c>
      <c r="E232" t="str">
        <f t="shared" si="10"/>
        <v xml:space="preserve">  </v>
      </c>
      <c r="F232" t="str">
        <f t="shared" si="12"/>
        <v xml:space="preserve">  </v>
      </c>
    </row>
    <row r="233" spans="1:6" ht="15.75" thickBot="1" x14ac:dyDescent="0.3">
      <c r="A233" s="33" t="s">
        <v>104</v>
      </c>
      <c r="B233" s="34" t="s">
        <v>23</v>
      </c>
      <c r="C233" s="35">
        <v>2.8199999999999999E-2</v>
      </c>
      <c r="D233">
        <f t="shared" si="11"/>
        <v>8</v>
      </c>
      <c r="E233" t="str">
        <f t="shared" si="10"/>
        <v xml:space="preserve">  </v>
      </c>
      <c r="F233" t="str">
        <f t="shared" si="12"/>
        <v xml:space="preserve">  </v>
      </c>
    </row>
    <row r="234" spans="1:6" ht="15.75" thickBot="1" x14ac:dyDescent="0.3">
      <c r="A234" s="33" t="s">
        <v>105</v>
      </c>
      <c r="B234" s="34" t="s">
        <v>23</v>
      </c>
      <c r="C234" s="35">
        <v>2.8199999999999999E-2</v>
      </c>
      <c r="D234">
        <f t="shared" si="11"/>
        <v>9</v>
      </c>
      <c r="E234" t="str">
        <f t="shared" si="10"/>
        <v xml:space="preserve">  </v>
      </c>
      <c r="F234" t="str">
        <f t="shared" si="12"/>
        <v xml:space="preserve">  </v>
      </c>
    </row>
    <row r="235" spans="1:6" ht="15.75" thickBot="1" x14ac:dyDescent="0.3">
      <c r="A235" s="33" t="s">
        <v>106</v>
      </c>
      <c r="B235" s="34" t="s">
        <v>23</v>
      </c>
      <c r="C235" s="35">
        <v>2.8199999999999999E-2</v>
      </c>
      <c r="D235">
        <f t="shared" si="11"/>
        <v>10</v>
      </c>
      <c r="E235" t="str">
        <f t="shared" si="10"/>
        <v xml:space="preserve">  </v>
      </c>
      <c r="F235" t="str">
        <f t="shared" si="12"/>
        <v xml:space="preserve">  </v>
      </c>
    </row>
    <row r="236" spans="1:6" ht="15.75" thickBot="1" x14ac:dyDescent="0.3">
      <c r="A236" s="33" t="s">
        <v>107</v>
      </c>
      <c r="B236" s="34" t="s">
        <v>23</v>
      </c>
      <c r="C236" s="35">
        <v>2.8199999999999999E-2</v>
      </c>
      <c r="D236">
        <f t="shared" si="11"/>
        <v>11</v>
      </c>
      <c r="E236" t="str">
        <f t="shared" si="10"/>
        <v xml:space="preserve">  </v>
      </c>
      <c r="F236" t="str">
        <f t="shared" si="12"/>
        <v xml:space="preserve">  </v>
      </c>
    </row>
    <row r="237" spans="1:6" ht="15.75" thickBot="1" x14ac:dyDescent="0.3">
      <c r="A237" s="33" t="s">
        <v>108</v>
      </c>
      <c r="B237" s="34" t="s">
        <v>23</v>
      </c>
      <c r="C237" s="35">
        <v>2.8299999999999999E-2</v>
      </c>
      <c r="D237">
        <f t="shared" si="11"/>
        <v>12</v>
      </c>
      <c r="E237">
        <f t="shared" si="10"/>
        <v>2.8299999999999999E-2</v>
      </c>
      <c r="F237">
        <f t="shared" si="12"/>
        <v>19</v>
      </c>
    </row>
    <row r="238" spans="1:6" ht="15.75" thickBot="1" x14ac:dyDescent="0.3">
      <c r="A238" s="33" t="s">
        <v>109</v>
      </c>
      <c r="B238" s="34" t="s">
        <v>23</v>
      </c>
      <c r="C238" s="35">
        <v>2.8299999999999999E-2</v>
      </c>
      <c r="D238">
        <f t="shared" si="11"/>
        <v>1</v>
      </c>
      <c r="E238" t="str">
        <f t="shared" si="10"/>
        <v xml:space="preserve">  </v>
      </c>
      <c r="F238" t="str">
        <f t="shared" si="12"/>
        <v xml:space="preserve">  </v>
      </c>
    </row>
    <row r="239" spans="1:6" ht="15.75" thickBot="1" x14ac:dyDescent="0.3">
      <c r="A239" s="33" t="s">
        <v>110</v>
      </c>
      <c r="B239" s="34" t="s">
        <v>23</v>
      </c>
      <c r="C239" s="35">
        <v>2.8299999999999999E-2</v>
      </c>
      <c r="D239">
        <f t="shared" si="11"/>
        <v>2</v>
      </c>
      <c r="E239" t="str">
        <f t="shared" si="10"/>
        <v xml:space="preserve">  </v>
      </c>
      <c r="F239" t="str">
        <f t="shared" si="12"/>
        <v xml:space="preserve">  </v>
      </c>
    </row>
    <row r="240" spans="1:6" ht="15.75" thickBot="1" x14ac:dyDescent="0.3">
      <c r="A240" s="33" t="s">
        <v>111</v>
      </c>
      <c r="B240" s="34" t="s">
        <v>23</v>
      </c>
      <c r="C240" s="35">
        <v>2.8299999999999999E-2</v>
      </c>
      <c r="D240">
        <f t="shared" si="11"/>
        <v>3</v>
      </c>
      <c r="E240" t="str">
        <f t="shared" si="10"/>
        <v xml:space="preserve">  </v>
      </c>
      <c r="F240" t="str">
        <f t="shared" si="12"/>
        <v xml:space="preserve">  </v>
      </c>
    </row>
    <row r="241" spans="1:6" ht="15.75" thickBot="1" x14ac:dyDescent="0.3">
      <c r="A241" s="33" t="s">
        <v>112</v>
      </c>
      <c r="B241" s="34" t="s">
        <v>23</v>
      </c>
      <c r="C241" s="35">
        <v>2.8299999999999999E-2</v>
      </c>
      <c r="D241">
        <f t="shared" si="11"/>
        <v>4</v>
      </c>
      <c r="E241" t="str">
        <f t="shared" si="10"/>
        <v xml:space="preserve">  </v>
      </c>
      <c r="F241" t="str">
        <f t="shared" si="12"/>
        <v xml:space="preserve">  </v>
      </c>
    </row>
    <row r="242" spans="1:6" ht="15.75" thickBot="1" x14ac:dyDescent="0.3">
      <c r="A242" s="33" t="s">
        <v>113</v>
      </c>
      <c r="B242" s="34" t="s">
        <v>23</v>
      </c>
      <c r="C242" s="35">
        <v>2.8299999999999999E-2</v>
      </c>
      <c r="D242">
        <f t="shared" si="11"/>
        <v>5</v>
      </c>
      <c r="E242" t="str">
        <f t="shared" si="10"/>
        <v xml:space="preserve">  </v>
      </c>
      <c r="F242" t="str">
        <f t="shared" si="12"/>
        <v xml:space="preserve">  </v>
      </c>
    </row>
    <row r="243" spans="1:6" ht="15.75" thickBot="1" x14ac:dyDescent="0.3">
      <c r="A243" s="33" t="s">
        <v>114</v>
      </c>
      <c r="B243" s="34" t="s">
        <v>23</v>
      </c>
      <c r="C243" s="35">
        <v>2.8400000000000002E-2</v>
      </c>
      <c r="D243">
        <f t="shared" si="11"/>
        <v>6</v>
      </c>
      <c r="E243" t="str">
        <f t="shared" si="10"/>
        <v xml:space="preserve">  </v>
      </c>
      <c r="F243" t="str">
        <f t="shared" si="12"/>
        <v xml:space="preserve">  </v>
      </c>
    </row>
    <row r="244" spans="1:6" ht="15.75" thickBot="1" x14ac:dyDescent="0.3">
      <c r="A244" s="33" t="s">
        <v>115</v>
      </c>
      <c r="B244" s="34" t="s">
        <v>23</v>
      </c>
      <c r="C244" s="35">
        <v>2.8400000000000002E-2</v>
      </c>
      <c r="D244">
        <f t="shared" si="11"/>
        <v>7</v>
      </c>
      <c r="E244" t="str">
        <f t="shared" si="10"/>
        <v xml:space="preserve">  </v>
      </c>
      <c r="F244" t="str">
        <f t="shared" si="12"/>
        <v xml:space="preserve">  </v>
      </c>
    </row>
    <row r="245" spans="1:6" ht="15.75" thickBot="1" x14ac:dyDescent="0.3">
      <c r="A245" s="33" t="s">
        <v>116</v>
      </c>
      <c r="B245" s="34" t="s">
        <v>23</v>
      </c>
      <c r="C245" s="35">
        <v>2.8400000000000002E-2</v>
      </c>
      <c r="D245">
        <f t="shared" si="11"/>
        <v>8</v>
      </c>
      <c r="E245" t="str">
        <f t="shared" si="10"/>
        <v xml:space="preserve">  </v>
      </c>
      <c r="F245" t="str">
        <f t="shared" si="12"/>
        <v xml:space="preserve">  </v>
      </c>
    </row>
    <row r="246" spans="1:6" ht="15.75" thickBot="1" x14ac:dyDescent="0.3">
      <c r="A246" s="33" t="s">
        <v>117</v>
      </c>
      <c r="B246" s="34" t="s">
        <v>23</v>
      </c>
      <c r="C246" s="35">
        <v>2.8400000000000002E-2</v>
      </c>
      <c r="D246">
        <f t="shared" si="11"/>
        <v>9</v>
      </c>
      <c r="E246" t="str">
        <f t="shared" si="10"/>
        <v xml:space="preserve">  </v>
      </c>
      <c r="F246" t="str">
        <f t="shared" si="12"/>
        <v xml:space="preserve">  </v>
      </c>
    </row>
    <row r="247" spans="1:6" ht="15.75" thickBot="1" x14ac:dyDescent="0.3">
      <c r="A247" s="33" t="s">
        <v>118</v>
      </c>
      <c r="B247" s="34" t="s">
        <v>23</v>
      </c>
      <c r="C247" s="35">
        <v>2.8400000000000002E-2</v>
      </c>
      <c r="D247">
        <f t="shared" si="11"/>
        <v>10</v>
      </c>
      <c r="E247" t="str">
        <f t="shared" si="10"/>
        <v xml:space="preserve">  </v>
      </c>
      <c r="F247" t="str">
        <f t="shared" si="12"/>
        <v xml:space="preserve">  </v>
      </c>
    </row>
    <row r="248" spans="1:6" ht="15.75" thickBot="1" x14ac:dyDescent="0.3">
      <c r="A248" s="33" t="s">
        <v>119</v>
      </c>
      <c r="B248" s="34" t="s">
        <v>23</v>
      </c>
      <c r="C248" s="35">
        <v>2.8500000000000001E-2</v>
      </c>
      <c r="D248">
        <f t="shared" si="11"/>
        <v>11</v>
      </c>
      <c r="E248" t="str">
        <f t="shared" si="10"/>
        <v xml:space="preserve">  </v>
      </c>
      <c r="F248" t="str">
        <f t="shared" si="12"/>
        <v xml:space="preserve">  </v>
      </c>
    </row>
    <row r="249" spans="1:6" ht="15.75" thickBot="1" x14ac:dyDescent="0.3">
      <c r="A249" s="33" t="s">
        <v>120</v>
      </c>
      <c r="B249" s="34" t="s">
        <v>23</v>
      </c>
      <c r="C249" s="35">
        <v>2.8500000000000001E-2</v>
      </c>
      <c r="D249">
        <f t="shared" si="11"/>
        <v>12</v>
      </c>
      <c r="E249">
        <f t="shared" si="10"/>
        <v>2.8500000000000001E-2</v>
      </c>
      <c r="F249">
        <f t="shared" si="12"/>
        <v>20</v>
      </c>
    </row>
    <row r="250" spans="1:6" ht="15.75" thickBot="1" x14ac:dyDescent="0.3">
      <c r="A250" s="33" t="s">
        <v>121</v>
      </c>
      <c r="B250" s="34" t="s">
        <v>23</v>
      </c>
      <c r="C250" s="35">
        <v>2.8500000000000001E-2</v>
      </c>
      <c r="D250">
        <f t="shared" si="11"/>
        <v>1</v>
      </c>
      <c r="E250" t="str">
        <f t="shared" si="10"/>
        <v xml:space="preserve">  </v>
      </c>
      <c r="F250" t="str">
        <f t="shared" si="12"/>
        <v xml:space="preserve">  </v>
      </c>
    </row>
    <row r="251" spans="1:6" ht="15.75" thickBot="1" x14ac:dyDescent="0.3">
      <c r="A251" s="33" t="s">
        <v>122</v>
      </c>
      <c r="B251" s="34" t="s">
        <v>23</v>
      </c>
      <c r="C251" s="35">
        <v>2.8500000000000001E-2</v>
      </c>
      <c r="D251">
        <f t="shared" si="11"/>
        <v>2</v>
      </c>
      <c r="E251" t="str">
        <f t="shared" si="10"/>
        <v xml:space="preserve">  </v>
      </c>
      <c r="F251" t="str">
        <f t="shared" si="12"/>
        <v xml:space="preserve">  </v>
      </c>
    </row>
    <row r="252" spans="1:6" ht="15.75" thickBot="1" x14ac:dyDescent="0.3">
      <c r="A252" s="33" t="s">
        <v>123</v>
      </c>
      <c r="B252" s="34" t="s">
        <v>23</v>
      </c>
      <c r="C252" s="35">
        <v>2.8500000000000001E-2</v>
      </c>
      <c r="D252">
        <f t="shared" si="11"/>
        <v>3</v>
      </c>
      <c r="E252" t="str">
        <f t="shared" si="10"/>
        <v xml:space="preserve">  </v>
      </c>
      <c r="F252" t="str">
        <f t="shared" si="12"/>
        <v xml:space="preserve">  </v>
      </c>
    </row>
    <row r="253" spans="1:6" ht="15.75" thickBot="1" x14ac:dyDescent="0.3">
      <c r="A253" s="33" t="s">
        <v>124</v>
      </c>
      <c r="B253" s="34" t="s">
        <v>23</v>
      </c>
      <c r="C253" s="35">
        <v>2.86E-2</v>
      </c>
      <c r="D253">
        <f t="shared" si="11"/>
        <v>4</v>
      </c>
      <c r="E253" t="str">
        <f t="shared" si="10"/>
        <v xml:space="preserve">  </v>
      </c>
      <c r="F253" t="str">
        <f t="shared" si="12"/>
        <v xml:space="preserve">  </v>
      </c>
    </row>
    <row r="254" spans="1:6" ht="15.75" thickBot="1" x14ac:dyDescent="0.3">
      <c r="A254" s="33" t="s">
        <v>125</v>
      </c>
      <c r="B254" s="34" t="s">
        <v>23</v>
      </c>
      <c r="C254" s="35">
        <v>2.86E-2</v>
      </c>
      <c r="D254">
        <f t="shared" si="11"/>
        <v>5</v>
      </c>
      <c r="E254" t="str">
        <f t="shared" si="10"/>
        <v xml:space="preserve">  </v>
      </c>
      <c r="F254" t="str">
        <f t="shared" si="12"/>
        <v xml:space="preserve">  </v>
      </c>
    </row>
    <row r="255" spans="1:6" ht="15.75" thickBot="1" x14ac:dyDescent="0.3">
      <c r="A255" s="33" t="s">
        <v>126</v>
      </c>
      <c r="B255" s="34" t="s">
        <v>23</v>
      </c>
      <c r="C255" s="35">
        <v>2.86E-2</v>
      </c>
      <c r="D255">
        <f t="shared" si="11"/>
        <v>6</v>
      </c>
      <c r="E255" t="str">
        <f t="shared" si="10"/>
        <v xml:space="preserve">  </v>
      </c>
      <c r="F255" t="str">
        <f t="shared" si="12"/>
        <v xml:space="preserve">  </v>
      </c>
    </row>
    <row r="256" spans="1:6" ht="15.75" thickBot="1" x14ac:dyDescent="0.3">
      <c r="A256" s="33" t="s">
        <v>127</v>
      </c>
      <c r="B256" s="34" t="s">
        <v>23</v>
      </c>
      <c r="C256" s="35">
        <v>2.86E-2</v>
      </c>
      <c r="D256">
        <f t="shared" si="11"/>
        <v>7</v>
      </c>
      <c r="E256" t="str">
        <f t="shared" si="10"/>
        <v xml:space="preserve">  </v>
      </c>
      <c r="F256" t="str">
        <f t="shared" si="12"/>
        <v xml:space="preserve">  </v>
      </c>
    </row>
    <row r="257" spans="1:6" ht="15.75" thickBot="1" x14ac:dyDescent="0.3">
      <c r="A257" s="33" t="s">
        <v>128</v>
      </c>
      <c r="B257" s="34" t="s">
        <v>23</v>
      </c>
      <c r="C257" s="35">
        <v>2.86E-2</v>
      </c>
      <c r="D257">
        <f t="shared" si="11"/>
        <v>8</v>
      </c>
      <c r="E257" t="str">
        <f t="shared" si="10"/>
        <v xml:space="preserve">  </v>
      </c>
      <c r="F257" t="str">
        <f t="shared" si="12"/>
        <v xml:space="preserve">  </v>
      </c>
    </row>
    <row r="258" spans="1:6" ht="15.75" thickBot="1" x14ac:dyDescent="0.3">
      <c r="A258" s="33" t="s">
        <v>129</v>
      </c>
      <c r="B258" s="34" t="s">
        <v>23</v>
      </c>
      <c r="C258" s="35">
        <v>2.87E-2</v>
      </c>
      <c r="D258">
        <f t="shared" si="11"/>
        <v>9</v>
      </c>
      <c r="E258" t="str">
        <f t="shared" si="10"/>
        <v xml:space="preserve">  </v>
      </c>
      <c r="F258" t="str">
        <f t="shared" si="12"/>
        <v xml:space="preserve">  </v>
      </c>
    </row>
    <row r="259" spans="1:6" ht="15.75" thickBot="1" x14ac:dyDescent="0.3">
      <c r="A259" s="33" t="s">
        <v>130</v>
      </c>
      <c r="B259" s="34" t="s">
        <v>23</v>
      </c>
      <c r="C259" s="35">
        <v>2.87E-2</v>
      </c>
      <c r="D259">
        <f t="shared" si="11"/>
        <v>10</v>
      </c>
      <c r="E259" t="str">
        <f t="shared" si="10"/>
        <v xml:space="preserve">  </v>
      </c>
      <c r="F259" t="str">
        <f t="shared" si="12"/>
        <v xml:space="preserve">  </v>
      </c>
    </row>
    <row r="260" spans="1:6" ht="15.75" thickBot="1" x14ac:dyDescent="0.3">
      <c r="A260" s="33" t="s">
        <v>131</v>
      </c>
      <c r="B260" s="34" t="s">
        <v>23</v>
      </c>
      <c r="C260" s="35">
        <v>2.87E-2</v>
      </c>
      <c r="D260">
        <f t="shared" si="11"/>
        <v>11</v>
      </c>
      <c r="E260" t="str">
        <f t="shared" si="10"/>
        <v xml:space="preserve">  </v>
      </c>
      <c r="F260" t="str">
        <f t="shared" si="12"/>
        <v xml:space="preserve">  </v>
      </c>
    </row>
    <row r="261" spans="1:6" ht="15.75" thickBot="1" x14ac:dyDescent="0.3">
      <c r="A261" s="33" t="s">
        <v>132</v>
      </c>
      <c r="B261" s="34" t="s">
        <v>23</v>
      </c>
      <c r="C261" s="35">
        <v>2.87E-2</v>
      </c>
      <c r="D261">
        <f t="shared" si="11"/>
        <v>12</v>
      </c>
      <c r="E261">
        <f t="shared" si="10"/>
        <v>2.87E-2</v>
      </c>
      <c r="F261">
        <f t="shared" si="12"/>
        <v>21</v>
      </c>
    </row>
    <row r="262" spans="1:6" ht="15.75" thickBot="1" x14ac:dyDescent="0.3">
      <c r="A262" s="33" t="s">
        <v>133</v>
      </c>
      <c r="B262" s="34" t="s">
        <v>23</v>
      </c>
      <c r="C262" s="35">
        <v>2.8799999999999999E-2</v>
      </c>
      <c r="D262">
        <f t="shared" si="11"/>
        <v>1</v>
      </c>
      <c r="E262" t="str">
        <f t="shared" si="10"/>
        <v xml:space="preserve">  </v>
      </c>
      <c r="F262" t="str">
        <f t="shared" si="12"/>
        <v xml:space="preserve">  </v>
      </c>
    </row>
    <row r="263" spans="1:6" ht="15.75" thickBot="1" x14ac:dyDescent="0.3">
      <c r="A263" s="33" t="s">
        <v>134</v>
      </c>
      <c r="B263" s="34" t="s">
        <v>23</v>
      </c>
      <c r="C263" s="35">
        <v>2.8799999999999999E-2</v>
      </c>
      <c r="D263">
        <f t="shared" si="11"/>
        <v>2</v>
      </c>
      <c r="E263" t="str">
        <f t="shared" si="10"/>
        <v xml:space="preserve">  </v>
      </c>
      <c r="F263" t="str">
        <f t="shared" si="12"/>
        <v xml:space="preserve">  </v>
      </c>
    </row>
    <row r="264" spans="1:6" ht="15.75" thickBot="1" x14ac:dyDescent="0.3">
      <c r="A264" s="33" t="s">
        <v>135</v>
      </c>
      <c r="B264" s="34" t="s">
        <v>23</v>
      </c>
      <c r="C264" s="35">
        <v>2.8799999999999999E-2</v>
      </c>
      <c r="D264">
        <f t="shared" si="11"/>
        <v>3</v>
      </c>
      <c r="E264" t="str">
        <f t="shared" si="10"/>
        <v xml:space="preserve">  </v>
      </c>
      <c r="F264" t="str">
        <f t="shared" si="12"/>
        <v xml:space="preserve">  </v>
      </c>
    </row>
    <row r="265" spans="1:6" ht="15.75" thickBot="1" x14ac:dyDescent="0.3">
      <c r="A265" s="33" t="s">
        <v>136</v>
      </c>
      <c r="B265" s="34" t="s">
        <v>23</v>
      </c>
      <c r="C265" s="35">
        <v>2.8799999999999999E-2</v>
      </c>
      <c r="D265">
        <f t="shared" si="11"/>
        <v>4</v>
      </c>
      <c r="E265" t="str">
        <f t="shared" si="10"/>
        <v xml:space="preserve">  </v>
      </c>
      <c r="F265" t="str">
        <f t="shared" si="12"/>
        <v xml:space="preserve">  </v>
      </c>
    </row>
    <row r="266" spans="1:6" ht="15.75" thickBot="1" x14ac:dyDescent="0.3">
      <c r="A266" s="33" t="s">
        <v>137</v>
      </c>
      <c r="B266" s="34" t="s">
        <v>23</v>
      </c>
      <c r="C266" s="35">
        <v>2.8899999999999999E-2</v>
      </c>
      <c r="D266">
        <f t="shared" si="11"/>
        <v>5</v>
      </c>
      <c r="E266" t="str">
        <f t="shared" si="10"/>
        <v xml:space="preserve">  </v>
      </c>
      <c r="F266" t="str">
        <f t="shared" si="12"/>
        <v xml:space="preserve">  </v>
      </c>
    </row>
    <row r="267" spans="1:6" ht="15.75" thickBot="1" x14ac:dyDescent="0.3">
      <c r="A267" s="33" t="s">
        <v>138</v>
      </c>
      <c r="B267" s="34" t="s">
        <v>23</v>
      </c>
      <c r="C267" s="35">
        <v>2.8899999999999999E-2</v>
      </c>
      <c r="D267">
        <f t="shared" si="11"/>
        <v>6</v>
      </c>
      <c r="E267" t="str">
        <f t="shared" ref="E267:E330" si="13">IF(D267=12,C267,"  ")</f>
        <v xml:space="preserve">  </v>
      </c>
      <c r="F267" t="str">
        <f t="shared" si="12"/>
        <v xml:space="preserve">  </v>
      </c>
    </row>
    <row r="268" spans="1:6" ht="15.75" thickBot="1" x14ac:dyDescent="0.3">
      <c r="A268" s="33" t="s">
        <v>139</v>
      </c>
      <c r="B268" s="34" t="s">
        <v>23</v>
      </c>
      <c r="C268" s="35">
        <v>2.8899999999999999E-2</v>
      </c>
      <c r="D268">
        <f t="shared" ref="D268:D331" si="14">IF(D267=12,1,D267+1)</f>
        <v>7</v>
      </c>
      <c r="E268" t="str">
        <f t="shared" si="13"/>
        <v xml:space="preserve">  </v>
      </c>
      <c r="F268" t="str">
        <f t="shared" si="12"/>
        <v xml:space="preserve">  </v>
      </c>
    </row>
    <row r="269" spans="1:6" ht="15.75" thickBot="1" x14ac:dyDescent="0.3">
      <c r="A269" s="33" t="s">
        <v>140</v>
      </c>
      <c r="B269" s="34" t="s">
        <v>23</v>
      </c>
      <c r="C269" s="35">
        <v>2.8899999999999999E-2</v>
      </c>
      <c r="D269">
        <f t="shared" si="14"/>
        <v>8</v>
      </c>
      <c r="E269" t="str">
        <f t="shared" si="13"/>
        <v xml:space="preserve">  </v>
      </c>
      <c r="F269" t="str">
        <f t="shared" si="12"/>
        <v xml:space="preserve">  </v>
      </c>
    </row>
    <row r="270" spans="1:6" ht="15.75" thickBot="1" x14ac:dyDescent="0.3">
      <c r="A270" s="33" t="s">
        <v>141</v>
      </c>
      <c r="B270" s="34" t="s">
        <v>23</v>
      </c>
      <c r="C270" s="35">
        <v>2.9000000000000001E-2</v>
      </c>
      <c r="D270">
        <f t="shared" si="14"/>
        <v>9</v>
      </c>
      <c r="E270" t="str">
        <f t="shared" si="13"/>
        <v xml:space="preserve">  </v>
      </c>
      <c r="F270" t="str">
        <f t="shared" si="12"/>
        <v xml:space="preserve">  </v>
      </c>
    </row>
    <row r="271" spans="1:6" ht="15.75" thickBot="1" x14ac:dyDescent="0.3">
      <c r="A271" s="33" t="s">
        <v>142</v>
      </c>
      <c r="B271" s="34" t="s">
        <v>23</v>
      </c>
      <c r="C271" s="35">
        <v>2.9000000000000001E-2</v>
      </c>
      <c r="D271">
        <f t="shared" si="14"/>
        <v>10</v>
      </c>
      <c r="E271" t="str">
        <f t="shared" si="13"/>
        <v xml:space="preserve">  </v>
      </c>
      <c r="F271" t="str">
        <f t="shared" si="12"/>
        <v xml:space="preserve">  </v>
      </c>
    </row>
    <row r="272" spans="1:6" ht="15.75" thickBot="1" x14ac:dyDescent="0.3">
      <c r="A272" s="33" t="s">
        <v>143</v>
      </c>
      <c r="B272" s="34" t="s">
        <v>23</v>
      </c>
      <c r="C272" s="35">
        <v>2.9000000000000001E-2</v>
      </c>
      <c r="D272">
        <f t="shared" si="14"/>
        <v>11</v>
      </c>
      <c r="E272" t="str">
        <f t="shared" si="13"/>
        <v xml:space="preserve">  </v>
      </c>
      <c r="F272" t="str">
        <f t="shared" si="12"/>
        <v xml:space="preserve">  </v>
      </c>
    </row>
    <row r="273" spans="1:6" ht="15.75" thickBot="1" x14ac:dyDescent="0.3">
      <c r="A273" s="33" t="s">
        <v>144</v>
      </c>
      <c r="B273" s="34" t="s">
        <v>23</v>
      </c>
      <c r="C273" s="35">
        <v>2.9000000000000001E-2</v>
      </c>
      <c r="D273">
        <f t="shared" si="14"/>
        <v>12</v>
      </c>
      <c r="E273">
        <f t="shared" si="13"/>
        <v>2.9000000000000001E-2</v>
      </c>
      <c r="F273">
        <f t="shared" si="12"/>
        <v>22</v>
      </c>
    </row>
    <row r="274" spans="1:6" ht="15.75" thickBot="1" x14ac:dyDescent="0.3">
      <c r="A274" s="33" t="s">
        <v>145</v>
      </c>
      <c r="B274" s="34" t="s">
        <v>23</v>
      </c>
      <c r="C274" s="35">
        <v>2.9000000000000001E-2</v>
      </c>
      <c r="D274">
        <f t="shared" si="14"/>
        <v>1</v>
      </c>
      <c r="E274" t="str">
        <f t="shared" si="13"/>
        <v xml:space="preserve">  </v>
      </c>
      <c r="F274" t="str">
        <f t="shared" si="12"/>
        <v xml:space="preserve">  </v>
      </c>
    </row>
    <row r="275" spans="1:6" ht="15.75" thickBot="1" x14ac:dyDescent="0.3">
      <c r="A275" s="33" t="s">
        <v>146</v>
      </c>
      <c r="B275" s="34" t="s">
        <v>23</v>
      </c>
      <c r="C275" s="35">
        <v>2.9100000000000001E-2</v>
      </c>
      <c r="D275">
        <f t="shared" si="14"/>
        <v>2</v>
      </c>
      <c r="E275" t="str">
        <f t="shared" si="13"/>
        <v xml:space="preserve">  </v>
      </c>
      <c r="F275" t="str">
        <f t="shared" si="12"/>
        <v xml:space="preserve">  </v>
      </c>
    </row>
    <row r="276" spans="1:6" ht="15.75" thickBot="1" x14ac:dyDescent="0.3">
      <c r="A276" s="33" t="s">
        <v>147</v>
      </c>
      <c r="B276" s="34" t="s">
        <v>23</v>
      </c>
      <c r="C276" s="35">
        <v>2.9100000000000001E-2</v>
      </c>
      <c r="D276">
        <f t="shared" si="14"/>
        <v>3</v>
      </c>
      <c r="E276" t="str">
        <f t="shared" si="13"/>
        <v xml:space="preserve">  </v>
      </c>
      <c r="F276" t="str">
        <f t="shared" si="12"/>
        <v xml:space="preserve">  </v>
      </c>
    </row>
    <row r="277" spans="1:6" ht="15.75" thickBot="1" x14ac:dyDescent="0.3">
      <c r="A277" s="33" t="s">
        <v>148</v>
      </c>
      <c r="B277" s="34" t="s">
        <v>23</v>
      </c>
      <c r="C277" s="35">
        <v>2.9100000000000001E-2</v>
      </c>
      <c r="D277">
        <f t="shared" si="14"/>
        <v>4</v>
      </c>
      <c r="E277" t="str">
        <f t="shared" si="13"/>
        <v xml:space="preserve">  </v>
      </c>
      <c r="F277" t="str">
        <f t="shared" si="12"/>
        <v xml:space="preserve">  </v>
      </c>
    </row>
    <row r="278" spans="1:6" ht="15.75" thickBot="1" x14ac:dyDescent="0.3">
      <c r="A278" s="33" t="s">
        <v>149</v>
      </c>
      <c r="B278" s="34" t="s">
        <v>23</v>
      </c>
      <c r="C278" s="35">
        <v>2.9100000000000001E-2</v>
      </c>
      <c r="D278">
        <f t="shared" si="14"/>
        <v>5</v>
      </c>
      <c r="E278" t="str">
        <f t="shared" si="13"/>
        <v xml:space="preserve">  </v>
      </c>
      <c r="F278" t="str">
        <f t="shared" si="12"/>
        <v xml:space="preserve">  </v>
      </c>
    </row>
    <row r="279" spans="1:6" ht="15.75" thickBot="1" x14ac:dyDescent="0.3">
      <c r="A279" s="33" t="s">
        <v>150</v>
      </c>
      <c r="B279" s="34" t="s">
        <v>23</v>
      </c>
      <c r="C279" s="35">
        <v>2.92E-2</v>
      </c>
      <c r="D279">
        <f t="shared" si="14"/>
        <v>6</v>
      </c>
      <c r="E279" t="str">
        <f t="shared" si="13"/>
        <v xml:space="preserve">  </v>
      </c>
      <c r="F279" t="str">
        <f t="shared" si="12"/>
        <v xml:space="preserve">  </v>
      </c>
    </row>
    <row r="280" spans="1:6" ht="15.75" thickBot="1" x14ac:dyDescent="0.3">
      <c r="A280" s="33" t="s">
        <v>151</v>
      </c>
      <c r="B280" s="34" t="s">
        <v>23</v>
      </c>
      <c r="C280" s="35">
        <v>2.92E-2</v>
      </c>
      <c r="D280">
        <f t="shared" si="14"/>
        <v>7</v>
      </c>
      <c r="E280" t="str">
        <f t="shared" si="13"/>
        <v xml:space="preserve">  </v>
      </c>
      <c r="F280" t="str">
        <f t="shared" si="12"/>
        <v xml:space="preserve">  </v>
      </c>
    </row>
    <row r="281" spans="1:6" ht="15.75" thickBot="1" x14ac:dyDescent="0.3">
      <c r="A281" s="33" t="s">
        <v>152</v>
      </c>
      <c r="B281" s="34" t="s">
        <v>23</v>
      </c>
      <c r="C281" s="35">
        <v>2.92E-2</v>
      </c>
      <c r="D281">
        <f t="shared" si="14"/>
        <v>8</v>
      </c>
      <c r="E281" t="str">
        <f t="shared" si="13"/>
        <v xml:space="preserve">  </v>
      </c>
      <c r="F281" t="str">
        <f t="shared" si="12"/>
        <v xml:space="preserve">  </v>
      </c>
    </row>
    <row r="282" spans="1:6" ht="15.75" thickBot="1" x14ac:dyDescent="0.3">
      <c r="A282" s="33" t="s">
        <v>153</v>
      </c>
      <c r="B282" s="34" t="s">
        <v>23</v>
      </c>
      <c r="C282" s="35">
        <v>2.92E-2</v>
      </c>
      <c r="D282">
        <f t="shared" si="14"/>
        <v>9</v>
      </c>
      <c r="E282" t="str">
        <f t="shared" si="13"/>
        <v xml:space="preserve">  </v>
      </c>
      <c r="F282" t="str">
        <f t="shared" si="12"/>
        <v xml:space="preserve">  </v>
      </c>
    </row>
    <row r="283" spans="1:6" ht="15.75" thickBot="1" x14ac:dyDescent="0.3">
      <c r="A283" s="33" t="s">
        <v>154</v>
      </c>
      <c r="B283" s="34" t="s">
        <v>23</v>
      </c>
      <c r="C283" s="35">
        <v>2.93E-2</v>
      </c>
      <c r="D283">
        <f t="shared" si="14"/>
        <v>10</v>
      </c>
      <c r="E283" t="str">
        <f t="shared" si="13"/>
        <v xml:space="preserve">  </v>
      </c>
      <c r="F283" t="str">
        <f t="shared" si="12"/>
        <v xml:space="preserve">  </v>
      </c>
    </row>
    <row r="284" spans="1:6" ht="15.75" thickBot="1" x14ac:dyDescent="0.3">
      <c r="A284" s="33" t="s">
        <v>155</v>
      </c>
      <c r="B284" s="34" t="s">
        <v>23</v>
      </c>
      <c r="C284" s="35">
        <v>2.93E-2</v>
      </c>
      <c r="D284">
        <f t="shared" si="14"/>
        <v>11</v>
      </c>
      <c r="E284" t="str">
        <f t="shared" si="13"/>
        <v xml:space="preserve">  </v>
      </c>
      <c r="F284" t="str">
        <f t="shared" si="12"/>
        <v xml:space="preserve">  </v>
      </c>
    </row>
    <row r="285" spans="1:6" ht="15.75" thickBot="1" x14ac:dyDescent="0.3">
      <c r="A285" s="33" t="s">
        <v>156</v>
      </c>
      <c r="B285" s="34" t="s">
        <v>23</v>
      </c>
      <c r="C285" s="35">
        <v>2.93E-2</v>
      </c>
      <c r="D285">
        <f t="shared" si="14"/>
        <v>12</v>
      </c>
      <c r="E285">
        <f t="shared" si="13"/>
        <v>2.93E-2</v>
      </c>
      <c r="F285">
        <f t="shared" si="12"/>
        <v>23</v>
      </c>
    </row>
    <row r="286" spans="1:6" ht="15.75" thickBot="1" x14ac:dyDescent="0.3">
      <c r="A286" s="33" t="s">
        <v>157</v>
      </c>
      <c r="B286" s="34" t="s">
        <v>23</v>
      </c>
      <c r="C286" s="35">
        <v>2.93E-2</v>
      </c>
      <c r="D286">
        <f t="shared" si="14"/>
        <v>1</v>
      </c>
      <c r="E286" t="str">
        <f t="shared" si="13"/>
        <v xml:space="preserve">  </v>
      </c>
      <c r="F286" t="str">
        <f t="shared" si="12"/>
        <v xml:space="preserve">  </v>
      </c>
    </row>
    <row r="287" spans="1:6" ht="15.75" thickBot="1" x14ac:dyDescent="0.3">
      <c r="A287" s="33" t="s">
        <v>158</v>
      </c>
      <c r="B287" s="34" t="s">
        <v>23</v>
      </c>
      <c r="C287" s="35">
        <v>2.9399999999999999E-2</v>
      </c>
      <c r="D287">
        <f t="shared" si="14"/>
        <v>2</v>
      </c>
      <c r="E287" t="str">
        <f t="shared" si="13"/>
        <v xml:space="preserve">  </v>
      </c>
      <c r="F287" t="str">
        <f t="shared" si="12"/>
        <v xml:space="preserve">  </v>
      </c>
    </row>
    <row r="288" spans="1:6" ht="15.75" thickBot="1" x14ac:dyDescent="0.3">
      <c r="A288" s="33" t="s">
        <v>159</v>
      </c>
      <c r="B288" s="34" t="s">
        <v>23</v>
      </c>
      <c r="C288" s="35">
        <v>2.9399999999999999E-2</v>
      </c>
      <c r="D288">
        <f t="shared" si="14"/>
        <v>3</v>
      </c>
      <c r="E288" t="str">
        <f t="shared" si="13"/>
        <v xml:space="preserve">  </v>
      </c>
      <c r="F288" t="str">
        <f t="shared" si="12"/>
        <v xml:space="preserve">  </v>
      </c>
    </row>
    <row r="289" spans="1:6" ht="15.75" thickBot="1" x14ac:dyDescent="0.3">
      <c r="A289" s="33" t="s">
        <v>160</v>
      </c>
      <c r="B289" s="34" t="s">
        <v>23</v>
      </c>
      <c r="C289" s="35">
        <v>2.9399999999999999E-2</v>
      </c>
      <c r="D289">
        <f t="shared" si="14"/>
        <v>4</v>
      </c>
      <c r="E289" t="str">
        <f t="shared" si="13"/>
        <v xml:space="preserve">  </v>
      </c>
      <c r="F289" t="str">
        <f t="shared" si="12"/>
        <v xml:space="preserve">  </v>
      </c>
    </row>
    <row r="290" spans="1:6" ht="15.75" thickBot="1" x14ac:dyDescent="0.3">
      <c r="A290" s="33" t="s">
        <v>161</v>
      </c>
      <c r="B290" s="34" t="s">
        <v>23</v>
      </c>
      <c r="C290" s="35">
        <v>2.9399999999999999E-2</v>
      </c>
      <c r="D290">
        <f t="shared" si="14"/>
        <v>5</v>
      </c>
      <c r="E290" t="str">
        <f t="shared" si="13"/>
        <v xml:space="preserve">  </v>
      </c>
      <c r="F290" t="str">
        <f t="shared" ref="F290:F353" si="15">IF(D290=12,1+F278,"  ")</f>
        <v xml:space="preserve">  </v>
      </c>
    </row>
    <row r="291" spans="1:6" ht="15.75" thickBot="1" x14ac:dyDescent="0.3">
      <c r="A291" s="33" t="s">
        <v>162</v>
      </c>
      <c r="B291" s="34" t="s">
        <v>23</v>
      </c>
      <c r="C291" s="35">
        <v>2.9499999999999998E-2</v>
      </c>
      <c r="D291">
        <f t="shared" si="14"/>
        <v>6</v>
      </c>
      <c r="E291" t="str">
        <f t="shared" si="13"/>
        <v xml:space="preserve">  </v>
      </c>
      <c r="F291" t="str">
        <f t="shared" si="15"/>
        <v xml:space="preserve">  </v>
      </c>
    </row>
    <row r="292" spans="1:6" ht="15.75" thickBot="1" x14ac:dyDescent="0.3">
      <c r="A292" s="33" t="s">
        <v>163</v>
      </c>
      <c r="B292" s="34" t="s">
        <v>23</v>
      </c>
      <c r="C292" s="35">
        <v>2.9499999999999998E-2</v>
      </c>
      <c r="D292">
        <f t="shared" si="14"/>
        <v>7</v>
      </c>
      <c r="E292" t="str">
        <f t="shared" si="13"/>
        <v xml:space="preserve">  </v>
      </c>
      <c r="F292" t="str">
        <f t="shared" si="15"/>
        <v xml:space="preserve">  </v>
      </c>
    </row>
    <row r="293" spans="1:6" ht="15.75" thickBot="1" x14ac:dyDescent="0.3">
      <c r="A293" s="33" t="s">
        <v>164</v>
      </c>
      <c r="B293" s="34" t="s">
        <v>23</v>
      </c>
      <c r="C293" s="35">
        <v>2.9499999999999998E-2</v>
      </c>
      <c r="D293">
        <f t="shared" si="14"/>
        <v>8</v>
      </c>
      <c r="E293" t="str">
        <f t="shared" si="13"/>
        <v xml:space="preserve">  </v>
      </c>
      <c r="F293" t="str">
        <f t="shared" si="15"/>
        <v xml:space="preserve">  </v>
      </c>
    </row>
    <row r="294" spans="1:6" ht="15.75" thickBot="1" x14ac:dyDescent="0.3">
      <c r="A294" s="33" t="s">
        <v>165</v>
      </c>
      <c r="B294" s="34" t="s">
        <v>23</v>
      </c>
      <c r="C294" s="35">
        <v>2.9499999999999998E-2</v>
      </c>
      <c r="D294">
        <f t="shared" si="14"/>
        <v>9</v>
      </c>
      <c r="E294" t="str">
        <f t="shared" si="13"/>
        <v xml:space="preserve">  </v>
      </c>
      <c r="F294" t="str">
        <f t="shared" si="15"/>
        <v xml:space="preserve">  </v>
      </c>
    </row>
    <row r="295" spans="1:6" ht="15.75" thickBot="1" x14ac:dyDescent="0.3">
      <c r="A295" s="33" t="s">
        <v>166</v>
      </c>
      <c r="B295" s="34" t="s">
        <v>23</v>
      </c>
      <c r="C295" s="35">
        <v>2.9499999999999998E-2</v>
      </c>
      <c r="D295">
        <f t="shared" si="14"/>
        <v>10</v>
      </c>
      <c r="E295" t="str">
        <f t="shared" si="13"/>
        <v xml:space="preserve">  </v>
      </c>
      <c r="F295" t="str">
        <f t="shared" si="15"/>
        <v xml:space="preserve">  </v>
      </c>
    </row>
    <row r="296" spans="1:6" ht="15.75" thickBot="1" x14ac:dyDescent="0.3">
      <c r="A296" s="33" t="s">
        <v>167</v>
      </c>
      <c r="B296" s="34" t="s">
        <v>23</v>
      </c>
      <c r="C296" s="35">
        <v>2.9600000000000001E-2</v>
      </c>
      <c r="D296">
        <f t="shared" si="14"/>
        <v>11</v>
      </c>
      <c r="E296" t="str">
        <f t="shared" si="13"/>
        <v xml:space="preserve">  </v>
      </c>
      <c r="F296" t="str">
        <f t="shared" si="15"/>
        <v xml:space="preserve">  </v>
      </c>
    </row>
    <row r="297" spans="1:6" ht="15.75" thickBot="1" x14ac:dyDescent="0.3">
      <c r="A297" s="33" t="s">
        <v>168</v>
      </c>
      <c r="B297" s="34" t="s">
        <v>23</v>
      </c>
      <c r="C297" s="35">
        <v>2.9600000000000001E-2</v>
      </c>
      <c r="D297">
        <f t="shared" si="14"/>
        <v>12</v>
      </c>
      <c r="E297">
        <f t="shared" si="13"/>
        <v>2.9600000000000001E-2</v>
      </c>
      <c r="F297">
        <f t="shared" si="15"/>
        <v>24</v>
      </c>
    </row>
    <row r="298" spans="1:6" ht="15.75" thickBot="1" x14ac:dyDescent="0.3">
      <c r="A298" s="33" t="s">
        <v>169</v>
      </c>
      <c r="B298" s="34" t="s">
        <v>23</v>
      </c>
      <c r="C298" s="35">
        <v>2.9600000000000001E-2</v>
      </c>
      <c r="D298">
        <f t="shared" si="14"/>
        <v>1</v>
      </c>
      <c r="E298" t="str">
        <f t="shared" si="13"/>
        <v xml:space="preserve">  </v>
      </c>
      <c r="F298" t="str">
        <f t="shared" si="15"/>
        <v xml:space="preserve">  </v>
      </c>
    </row>
    <row r="299" spans="1:6" ht="15.75" thickBot="1" x14ac:dyDescent="0.3">
      <c r="A299" s="33" t="s">
        <v>170</v>
      </c>
      <c r="B299" s="34" t="s">
        <v>23</v>
      </c>
      <c r="C299" s="35">
        <v>2.9600000000000001E-2</v>
      </c>
      <c r="D299">
        <f t="shared" si="14"/>
        <v>2</v>
      </c>
      <c r="E299" t="str">
        <f t="shared" si="13"/>
        <v xml:space="preserve">  </v>
      </c>
      <c r="F299" t="str">
        <f t="shared" si="15"/>
        <v xml:space="preserve">  </v>
      </c>
    </row>
    <row r="300" spans="1:6" ht="15.75" thickBot="1" x14ac:dyDescent="0.3">
      <c r="A300" s="33" t="s">
        <v>171</v>
      </c>
      <c r="B300" s="34" t="s">
        <v>23</v>
      </c>
      <c r="C300" s="35">
        <v>2.9600000000000001E-2</v>
      </c>
      <c r="D300">
        <f t="shared" si="14"/>
        <v>3</v>
      </c>
      <c r="E300" t="str">
        <f t="shared" si="13"/>
        <v xml:space="preserve">  </v>
      </c>
      <c r="F300" t="str">
        <f t="shared" si="15"/>
        <v xml:space="preserve">  </v>
      </c>
    </row>
    <row r="301" spans="1:6" ht="15.75" thickBot="1" x14ac:dyDescent="0.3">
      <c r="A301" s="33" t="s">
        <v>172</v>
      </c>
      <c r="B301" s="34" t="s">
        <v>23</v>
      </c>
      <c r="C301" s="35">
        <v>2.9700000000000001E-2</v>
      </c>
      <c r="D301">
        <f t="shared" si="14"/>
        <v>4</v>
      </c>
      <c r="E301" t="str">
        <f t="shared" si="13"/>
        <v xml:space="preserve">  </v>
      </c>
      <c r="F301" t="str">
        <f t="shared" si="15"/>
        <v xml:space="preserve">  </v>
      </c>
    </row>
    <row r="302" spans="1:6" ht="15.75" thickBot="1" x14ac:dyDescent="0.3">
      <c r="A302" s="33" t="s">
        <v>173</v>
      </c>
      <c r="B302" s="34" t="s">
        <v>23</v>
      </c>
      <c r="C302" s="35">
        <v>2.9700000000000001E-2</v>
      </c>
      <c r="D302">
        <f t="shared" si="14"/>
        <v>5</v>
      </c>
      <c r="E302" t="str">
        <f t="shared" si="13"/>
        <v xml:space="preserve">  </v>
      </c>
      <c r="F302" t="str">
        <f t="shared" si="15"/>
        <v xml:space="preserve">  </v>
      </c>
    </row>
    <row r="303" spans="1:6" ht="15.75" thickBot="1" x14ac:dyDescent="0.3">
      <c r="A303" s="33" t="s">
        <v>174</v>
      </c>
      <c r="B303" s="34" t="s">
        <v>23</v>
      </c>
      <c r="C303" s="35">
        <v>2.9700000000000001E-2</v>
      </c>
      <c r="D303">
        <f t="shared" si="14"/>
        <v>6</v>
      </c>
      <c r="E303" t="str">
        <f t="shared" si="13"/>
        <v xml:space="preserve">  </v>
      </c>
      <c r="F303" t="str">
        <f t="shared" si="15"/>
        <v xml:space="preserve">  </v>
      </c>
    </row>
    <row r="304" spans="1:6" ht="15.75" thickBot="1" x14ac:dyDescent="0.3">
      <c r="A304" s="33" t="s">
        <v>175</v>
      </c>
      <c r="B304" s="34" t="s">
        <v>23</v>
      </c>
      <c r="C304" s="35">
        <v>2.9700000000000001E-2</v>
      </c>
      <c r="D304">
        <f t="shared" si="14"/>
        <v>7</v>
      </c>
      <c r="E304" t="str">
        <f t="shared" si="13"/>
        <v xml:space="preserve">  </v>
      </c>
      <c r="F304" t="str">
        <f t="shared" si="15"/>
        <v xml:space="preserve">  </v>
      </c>
    </row>
    <row r="305" spans="1:6" ht="15.75" thickBot="1" x14ac:dyDescent="0.3">
      <c r="A305" s="33" t="s">
        <v>176</v>
      </c>
      <c r="B305" s="34" t="s">
        <v>23</v>
      </c>
      <c r="C305" s="35">
        <v>2.9700000000000001E-2</v>
      </c>
      <c r="D305">
        <f t="shared" si="14"/>
        <v>8</v>
      </c>
      <c r="E305" t="str">
        <f t="shared" si="13"/>
        <v xml:space="preserve">  </v>
      </c>
      <c r="F305" t="str">
        <f t="shared" si="15"/>
        <v xml:space="preserve">  </v>
      </c>
    </row>
    <row r="306" spans="1:6" ht="15.75" thickBot="1" x14ac:dyDescent="0.3">
      <c r="A306" s="33" t="s">
        <v>177</v>
      </c>
      <c r="B306" s="34" t="s">
        <v>23</v>
      </c>
      <c r="C306" s="35">
        <v>2.98E-2</v>
      </c>
      <c r="D306">
        <f t="shared" si="14"/>
        <v>9</v>
      </c>
      <c r="E306" t="str">
        <f t="shared" si="13"/>
        <v xml:space="preserve">  </v>
      </c>
      <c r="F306" t="str">
        <f t="shared" si="15"/>
        <v xml:space="preserve">  </v>
      </c>
    </row>
    <row r="307" spans="1:6" ht="15.75" thickBot="1" x14ac:dyDescent="0.3">
      <c r="A307" s="33" t="s">
        <v>178</v>
      </c>
      <c r="B307" s="34" t="s">
        <v>23</v>
      </c>
      <c r="C307" s="35">
        <v>2.98E-2</v>
      </c>
      <c r="D307">
        <f t="shared" si="14"/>
        <v>10</v>
      </c>
      <c r="E307" t="str">
        <f t="shared" si="13"/>
        <v xml:space="preserve">  </v>
      </c>
      <c r="F307" t="str">
        <f t="shared" si="15"/>
        <v xml:space="preserve">  </v>
      </c>
    </row>
    <row r="308" spans="1:6" ht="15.75" thickBot="1" x14ac:dyDescent="0.3">
      <c r="A308" s="33" t="s">
        <v>179</v>
      </c>
      <c r="B308" s="34" t="s">
        <v>23</v>
      </c>
      <c r="C308" s="35">
        <v>2.98E-2</v>
      </c>
      <c r="D308">
        <f t="shared" si="14"/>
        <v>11</v>
      </c>
      <c r="E308" t="str">
        <f t="shared" si="13"/>
        <v xml:space="preserve">  </v>
      </c>
      <c r="F308" t="str">
        <f t="shared" si="15"/>
        <v xml:space="preserve">  </v>
      </c>
    </row>
    <row r="309" spans="1:6" ht="15.75" thickBot="1" x14ac:dyDescent="0.3">
      <c r="A309" s="33" t="s">
        <v>180</v>
      </c>
      <c r="B309" s="34" t="s">
        <v>23</v>
      </c>
      <c r="C309" s="35">
        <v>2.98E-2</v>
      </c>
      <c r="D309">
        <f t="shared" si="14"/>
        <v>12</v>
      </c>
      <c r="E309">
        <f t="shared" si="13"/>
        <v>2.98E-2</v>
      </c>
      <c r="F309">
        <f t="shared" si="15"/>
        <v>25</v>
      </c>
    </row>
    <row r="310" spans="1:6" ht="15.75" thickBot="1" x14ac:dyDescent="0.3">
      <c r="A310" s="33" t="s">
        <v>181</v>
      </c>
      <c r="B310" s="34" t="s">
        <v>23</v>
      </c>
      <c r="C310" s="35">
        <v>2.98E-2</v>
      </c>
      <c r="D310">
        <f t="shared" si="14"/>
        <v>1</v>
      </c>
      <c r="E310" t="str">
        <f t="shared" si="13"/>
        <v xml:space="preserve">  </v>
      </c>
      <c r="F310" t="str">
        <f t="shared" si="15"/>
        <v xml:space="preserve">  </v>
      </c>
    </row>
    <row r="311" spans="1:6" ht="15.75" thickBot="1" x14ac:dyDescent="0.3">
      <c r="A311" s="33" t="s">
        <v>182</v>
      </c>
      <c r="B311" s="34" t="s">
        <v>23</v>
      </c>
      <c r="C311" s="35">
        <v>2.98E-2</v>
      </c>
      <c r="D311">
        <f t="shared" si="14"/>
        <v>2</v>
      </c>
      <c r="E311" t="str">
        <f t="shared" si="13"/>
        <v xml:space="preserve">  </v>
      </c>
      <c r="F311" t="str">
        <f t="shared" si="15"/>
        <v xml:space="preserve">  </v>
      </c>
    </row>
    <row r="312" spans="1:6" ht="15.75" thickBot="1" x14ac:dyDescent="0.3">
      <c r="A312" s="33" t="s">
        <v>183</v>
      </c>
      <c r="B312" s="34" t="s">
        <v>23</v>
      </c>
      <c r="C312" s="35">
        <v>2.9899999999999999E-2</v>
      </c>
      <c r="D312">
        <f t="shared" si="14"/>
        <v>3</v>
      </c>
      <c r="E312" t="str">
        <f t="shared" si="13"/>
        <v xml:space="preserve">  </v>
      </c>
      <c r="F312" t="str">
        <f t="shared" si="15"/>
        <v xml:space="preserve">  </v>
      </c>
    </row>
    <row r="313" spans="1:6" ht="15.75" thickBot="1" x14ac:dyDescent="0.3">
      <c r="A313" s="33" t="s">
        <v>184</v>
      </c>
      <c r="B313" s="34" t="s">
        <v>23</v>
      </c>
      <c r="C313" s="35">
        <v>2.9899999999999999E-2</v>
      </c>
      <c r="D313">
        <f t="shared" si="14"/>
        <v>4</v>
      </c>
      <c r="E313" t="str">
        <f t="shared" si="13"/>
        <v xml:space="preserve">  </v>
      </c>
      <c r="F313" t="str">
        <f t="shared" si="15"/>
        <v xml:space="preserve">  </v>
      </c>
    </row>
    <row r="314" spans="1:6" ht="15.75" thickBot="1" x14ac:dyDescent="0.3">
      <c r="A314" s="33" t="s">
        <v>185</v>
      </c>
      <c r="B314" s="34" t="s">
        <v>23</v>
      </c>
      <c r="C314" s="35">
        <v>2.9899999999999999E-2</v>
      </c>
      <c r="D314">
        <f t="shared" si="14"/>
        <v>5</v>
      </c>
      <c r="E314" t="str">
        <f t="shared" si="13"/>
        <v xml:space="preserve">  </v>
      </c>
      <c r="F314" t="str">
        <f t="shared" si="15"/>
        <v xml:space="preserve">  </v>
      </c>
    </row>
    <row r="315" spans="1:6" ht="15.75" thickBot="1" x14ac:dyDescent="0.3">
      <c r="A315" s="33" t="s">
        <v>186</v>
      </c>
      <c r="B315" s="34" t="s">
        <v>23</v>
      </c>
      <c r="C315" s="35">
        <v>2.9899999999999999E-2</v>
      </c>
      <c r="D315">
        <f t="shared" si="14"/>
        <v>6</v>
      </c>
      <c r="E315" t="str">
        <f t="shared" si="13"/>
        <v xml:space="preserve">  </v>
      </c>
      <c r="F315" t="str">
        <f t="shared" si="15"/>
        <v xml:space="preserve">  </v>
      </c>
    </row>
    <row r="316" spans="1:6" ht="15.75" thickBot="1" x14ac:dyDescent="0.3">
      <c r="A316" s="33" t="s">
        <v>187</v>
      </c>
      <c r="B316" s="34" t="s">
        <v>23</v>
      </c>
      <c r="C316" s="35">
        <v>2.9899999999999999E-2</v>
      </c>
      <c r="D316">
        <f t="shared" si="14"/>
        <v>7</v>
      </c>
      <c r="E316" t="str">
        <f t="shared" si="13"/>
        <v xml:space="preserve">  </v>
      </c>
      <c r="F316" t="str">
        <f t="shared" si="15"/>
        <v xml:space="preserve">  </v>
      </c>
    </row>
    <row r="317" spans="1:6" ht="15.75" thickBot="1" x14ac:dyDescent="0.3">
      <c r="A317" s="33" t="s">
        <v>188</v>
      </c>
      <c r="B317" s="34" t="s">
        <v>23</v>
      </c>
      <c r="C317" s="35">
        <v>2.9899999999999999E-2</v>
      </c>
      <c r="D317">
        <f t="shared" si="14"/>
        <v>8</v>
      </c>
      <c r="E317" t="str">
        <f t="shared" si="13"/>
        <v xml:space="preserve">  </v>
      </c>
      <c r="F317" t="str">
        <f t="shared" si="15"/>
        <v xml:space="preserve">  </v>
      </c>
    </row>
    <row r="318" spans="1:6" ht="15.75" thickBot="1" x14ac:dyDescent="0.3">
      <c r="A318" s="33" t="s">
        <v>189</v>
      </c>
      <c r="B318" s="34" t="s">
        <v>23</v>
      </c>
      <c r="C318" s="35">
        <v>2.9899999999999999E-2</v>
      </c>
      <c r="D318">
        <f t="shared" si="14"/>
        <v>9</v>
      </c>
      <c r="E318" t="str">
        <f t="shared" si="13"/>
        <v xml:space="preserve">  </v>
      </c>
      <c r="F318" t="str">
        <f t="shared" si="15"/>
        <v xml:space="preserve">  </v>
      </c>
    </row>
    <row r="319" spans="1:6" ht="15.75" thickBot="1" x14ac:dyDescent="0.3">
      <c r="A319" s="33" t="s">
        <v>190</v>
      </c>
      <c r="B319" s="34" t="s">
        <v>23</v>
      </c>
      <c r="C319" s="35">
        <v>0.03</v>
      </c>
      <c r="D319">
        <f t="shared" si="14"/>
        <v>10</v>
      </c>
      <c r="E319" t="str">
        <f t="shared" si="13"/>
        <v xml:space="preserve">  </v>
      </c>
      <c r="F319" t="str">
        <f t="shared" si="15"/>
        <v xml:space="preserve">  </v>
      </c>
    </row>
    <row r="320" spans="1:6" ht="15.75" thickBot="1" x14ac:dyDescent="0.3">
      <c r="A320" s="33" t="s">
        <v>191</v>
      </c>
      <c r="B320" s="34" t="s">
        <v>23</v>
      </c>
      <c r="C320" s="35">
        <v>0.03</v>
      </c>
      <c r="D320">
        <f t="shared" si="14"/>
        <v>11</v>
      </c>
      <c r="E320" t="str">
        <f t="shared" si="13"/>
        <v xml:space="preserve">  </v>
      </c>
      <c r="F320" t="str">
        <f t="shared" si="15"/>
        <v xml:space="preserve">  </v>
      </c>
    </row>
    <row r="321" spans="1:6" ht="15.75" thickBot="1" x14ac:dyDescent="0.3">
      <c r="A321" s="33" t="s">
        <v>192</v>
      </c>
      <c r="B321" s="34" t="s">
        <v>23</v>
      </c>
      <c r="C321" s="35">
        <v>0.03</v>
      </c>
      <c r="D321">
        <f t="shared" si="14"/>
        <v>12</v>
      </c>
      <c r="E321">
        <f t="shared" si="13"/>
        <v>0.03</v>
      </c>
      <c r="F321">
        <f t="shared" si="15"/>
        <v>26</v>
      </c>
    </row>
    <row r="322" spans="1:6" ht="15.75" thickBot="1" x14ac:dyDescent="0.3">
      <c r="A322" s="33" t="s">
        <v>193</v>
      </c>
      <c r="B322" s="34" t="s">
        <v>23</v>
      </c>
      <c r="C322" s="35">
        <v>0.03</v>
      </c>
      <c r="D322">
        <f t="shared" si="14"/>
        <v>1</v>
      </c>
      <c r="E322" t="str">
        <f t="shared" si="13"/>
        <v xml:space="preserve">  </v>
      </c>
      <c r="F322" t="str">
        <f t="shared" si="15"/>
        <v xml:space="preserve">  </v>
      </c>
    </row>
    <row r="323" spans="1:6" ht="15.75" thickBot="1" x14ac:dyDescent="0.3">
      <c r="A323" s="33" t="s">
        <v>194</v>
      </c>
      <c r="B323" s="34" t="s">
        <v>23</v>
      </c>
      <c r="C323" s="35">
        <v>0.03</v>
      </c>
      <c r="D323">
        <f t="shared" si="14"/>
        <v>2</v>
      </c>
      <c r="E323" t="str">
        <f t="shared" si="13"/>
        <v xml:space="preserve">  </v>
      </c>
      <c r="F323" t="str">
        <f t="shared" si="15"/>
        <v xml:space="preserve">  </v>
      </c>
    </row>
    <row r="324" spans="1:6" ht="15.75" thickBot="1" x14ac:dyDescent="0.3">
      <c r="A324" s="33" t="s">
        <v>195</v>
      </c>
      <c r="B324" s="34" t="s">
        <v>23</v>
      </c>
      <c r="C324" s="35">
        <v>0.03</v>
      </c>
      <c r="D324">
        <f t="shared" si="14"/>
        <v>3</v>
      </c>
      <c r="E324" t="str">
        <f t="shared" si="13"/>
        <v xml:space="preserve">  </v>
      </c>
      <c r="F324" t="str">
        <f t="shared" si="15"/>
        <v xml:space="preserve">  </v>
      </c>
    </row>
    <row r="325" spans="1:6" ht="15.75" thickBot="1" x14ac:dyDescent="0.3">
      <c r="A325" s="33" t="s">
        <v>196</v>
      </c>
      <c r="B325" s="34" t="s">
        <v>23</v>
      </c>
      <c r="C325" s="35">
        <v>0.03</v>
      </c>
      <c r="D325">
        <f t="shared" si="14"/>
        <v>4</v>
      </c>
      <c r="E325" t="str">
        <f t="shared" si="13"/>
        <v xml:space="preserve">  </v>
      </c>
      <c r="F325" t="str">
        <f t="shared" si="15"/>
        <v xml:space="preserve">  </v>
      </c>
    </row>
    <row r="326" spans="1:6" ht="15.75" thickBot="1" x14ac:dyDescent="0.3">
      <c r="A326" s="33" t="s">
        <v>197</v>
      </c>
      <c r="B326" s="34" t="s">
        <v>23</v>
      </c>
      <c r="C326" s="35">
        <v>0.03</v>
      </c>
      <c r="D326">
        <f t="shared" si="14"/>
        <v>5</v>
      </c>
      <c r="E326" t="str">
        <f t="shared" si="13"/>
        <v xml:space="preserve">  </v>
      </c>
      <c r="F326" t="str">
        <f t="shared" si="15"/>
        <v xml:space="preserve">  </v>
      </c>
    </row>
    <row r="327" spans="1:6" ht="15.75" thickBot="1" x14ac:dyDescent="0.3">
      <c r="A327" s="33" t="s">
        <v>198</v>
      </c>
      <c r="B327" s="34" t="s">
        <v>23</v>
      </c>
      <c r="C327" s="35">
        <v>0.03</v>
      </c>
      <c r="D327">
        <f t="shared" si="14"/>
        <v>6</v>
      </c>
      <c r="E327" t="str">
        <f t="shared" si="13"/>
        <v xml:space="preserve">  </v>
      </c>
      <c r="F327" t="str">
        <f t="shared" si="15"/>
        <v xml:space="preserve">  </v>
      </c>
    </row>
    <row r="328" spans="1:6" ht="15.75" thickBot="1" x14ac:dyDescent="0.3">
      <c r="A328" s="33" t="s">
        <v>199</v>
      </c>
      <c r="B328" s="34" t="s">
        <v>23</v>
      </c>
      <c r="C328" s="35">
        <v>0.03</v>
      </c>
      <c r="D328">
        <f t="shared" si="14"/>
        <v>7</v>
      </c>
      <c r="E328" t="str">
        <f t="shared" si="13"/>
        <v xml:space="preserve">  </v>
      </c>
      <c r="F328" t="str">
        <f t="shared" si="15"/>
        <v xml:space="preserve">  </v>
      </c>
    </row>
    <row r="329" spans="1:6" ht="15.75" thickBot="1" x14ac:dyDescent="0.3">
      <c r="A329" s="33" t="s">
        <v>200</v>
      </c>
      <c r="B329" s="34" t="s">
        <v>23</v>
      </c>
      <c r="C329" s="35">
        <v>3.0099999999999998E-2</v>
      </c>
      <c r="D329">
        <f t="shared" si="14"/>
        <v>8</v>
      </c>
      <c r="E329" t="str">
        <f t="shared" si="13"/>
        <v xml:space="preserve">  </v>
      </c>
      <c r="F329" t="str">
        <f t="shared" si="15"/>
        <v xml:space="preserve">  </v>
      </c>
    </row>
    <row r="330" spans="1:6" ht="15.75" thickBot="1" x14ac:dyDescent="0.3">
      <c r="A330" s="33" t="s">
        <v>201</v>
      </c>
      <c r="B330" s="34" t="s">
        <v>23</v>
      </c>
      <c r="C330" s="35">
        <v>3.0099999999999998E-2</v>
      </c>
      <c r="D330">
        <f t="shared" si="14"/>
        <v>9</v>
      </c>
      <c r="E330" t="str">
        <f t="shared" si="13"/>
        <v xml:space="preserve">  </v>
      </c>
      <c r="F330" t="str">
        <f t="shared" si="15"/>
        <v xml:space="preserve">  </v>
      </c>
    </row>
    <row r="331" spans="1:6" ht="15.75" thickBot="1" x14ac:dyDescent="0.3">
      <c r="A331" s="33" t="s">
        <v>202</v>
      </c>
      <c r="B331" s="34" t="s">
        <v>23</v>
      </c>
      <c r="C331" s="35">
        <v>3.0099999999999998E-2</v>
      </c>
      <c r="D331">
        <f t="shared" si="14"/>
        <v>10</v>
      </c>
      <c r="E331" t="str">
        <f t="shared" ref="E331:E369" si="16">IF(D331=12,C331,"  ")</f>
        <v xml:space="preserve">  </v>
      </c>
      <c r="F331" t="str">
        <f t="shared" si="15"/>
        <v xml:space="preserve">  </v>
      </c>
    </row>
    <row r="332" spans="1:6" ht="15.75" thickBot="1" x14ac:dyDescent="0.3">
      <c r="A332" s="33" t="s">
        <v>203</v>
      </c>
      <c r="B332" s="34" t="s">
        <v>23</v>
      </c>
      <c r="C332" s="35">
        <v>3.0099999999999998E-2</v>
      </c>
      <c r="D332">
        <f t="shared" ref="D332:D369" si="17">IF(D331=12,1,D331+1)</f>
        <v>11</v>
      </c>
      <c r="E332" t="str">
        <f t="shared" si="16"/>
        <v xml:space="preserve">  </v>
      </c>
      <c r="F332" t="str">
        <f t="shared" si="15"/>
        <v xml:space="preserve">  </v>
      </c>
    </row>
    <row r="333" spans="1:6" ht="15.75" thickBot="1" x14ac:dyDescent="0.3">
      <c r="A333" s="33" t="s">
        <v>204</v>
      </c>
      <c r="B333" s="34" t="s">
        <v>23</v>
      </c>
      <c r="C333" s="35">
        <v>3.0099999999999998E-2</v>
      </c>
      <c r="D333">
        <f t="shared" si="17"/>
        <v>12</v>
      </c>
      <c r="E333">
        <f t="shared" si="16"/>
        <v>3.0099999999999998E-2</v>
      </c>
      <c r="F333">
        <f t="shared" si="15"/>
        <v>27</v>
      </c>
    </row>
    <row r="334" spans="1:6" ht="15.75" thickBot="1" x14ac:dyDescent="0.3">
      <c r="A334" s="33" t="s">
        <v>205</v>
      </c>
      <c r="B334" s="34" t="s">
        <v>23</v>
      </c>
      <c r="C334" s="35">
        <v>3.0099999999999998E-2</v>
      </c>
      <c r="D334">
        <f t="shared" si="17"/>
        <v>1</v>
      </c>
      <c r="E334" t="str">
        <f t="shared" si="16"/>
        <v xml:space="preserve">  </v>
      </c>
      <c r="F334" t="str">
        <f t="shared" si="15"/>
        <v xml:space="preserve">  </v>
      </c>
    </row>
    <row r="335" spans="1:6" ht="15.75" thickBot="1" x14ac:dyDescent="0.3">
      <c r="A335" s="33" t="s">
        <v>206</v>
      </c>
      <c r="B335" s="34" t="s">
        <v>23</v>
      </c>
      <c r="C335" s="35">
        <v>3.0099999999999998E-2</v>
      </c>
      <c r="D335">
        <f t="shared" si="17"/>
        <v>2</v>
      </c>
      <c r="E335" t="str">
        <f t="shared" si="16"/>
        <v xml:space="preserve">  </v>
      </c>
      <c r="F335" t="str">
        <f t="shared" si="15"/>
        <v xml:space="preserve">  </v>
      </c>
    </row>
    <row r="336" spans="1:6" ht="15.75" thickBot="1" x14ac:dyDescent="0.3">
      <c r="A336" s="33" t="s">
        <v>207</v>
      </c>
      <c r="B336" s="34" t="s">
        <v>23</v>
      </c>
      <c r="C336" s="35">
        <v>3.0099999999999998E-2</v>
      </c>
      <c r="D336">
        <f t="shared" si="17"/>
        <v>3</v>
      </c>
      <c r="E336" t="str">
        <f t="shared" si="16"/>
        <v xml:space="preserve">  </v>
      </c>
      <c r="F336" t="str">
        <f t="shared" si="15"/>
        <v xml:space="preserve">  </v>
      </c>
    </row>
    <row r="337" spans="1:6" ht="15.75" thickBot="1" x14ac:dyDescent="0.3">
      <c r="A337" s="33" t="s">
        <v>208</v>
      </c>
      <c r="B337" s="34" t="s">
        <v>23</v>
      </c>
      <c r="C337" s="35">
        <v>3.0099999999999998E-2</v>
      </c>
      <c r="D337">
        <f t="shared" si="17"/>
        <v>4</v>
      </c>
      <c r="E337" t="str">
        <f t="shared" si="16"/>
        <v xml:space="preserve">  </v>
      </c>
      <c r="F337" t="str">
        <f t="shared" si="15"/>
        <v xml:space="preserve">  </v>
      </c>
    </row>
    <row r="338" spans="1:6" ht="15.75" thickBot="1" x14ac:dyDescent="0.3">
      <c r="A338" s="33" t="s">
        <v>209</v>
      </c>
      <c r="B338" s="34" t="s">
        <v>23</v>
      </c>
      <c r="C338" s="35">
        <v>3.0099999999999998E-2</v>
      </c>
      <c r="D338">
        <f t="shared" si="17"/>
        <v>5</v>
      </c>
      <c r="E338" t="str">
        <f t="shared" si="16"/>
        <v xml:space="preserve">  </v>
      </c>
      <c r="F338" t="str">
        <f t="shared" si="15"/>
        <v xml:space="preserve">  </v>
      </c>
    </row>
    <row r="339" spans="1:6" ht="15.75" thickBot="1" x14ac:dyDescent="0.3">
      <c r="A339" s="33" t="s">
        <v>210</v>
      </c>
      <c r="B339" s="34" t="s">
        <v>23</v>
      </c>
      <c r="C339" s="35">
        <v>3.0099999999999998E-2</v>
      </c>
      <c r="D339">
        <f t="shared" si="17"/>
        <v>6</v>
      </c>
      <c r="E339" t="str">
        <f t="shared" si="16"/>
        <v xml:space="preserve">  </v>
      </c>
      <c r="F339" t="str">
        <f t="shared" si="15"/>
        <v xml:space="preserve">  </v>
      </c>
    </row>
    <row r="340" spans="1:6" ht="15.75" thickBot="1" x14ac:dyDescent="0.3">
      <c r="A340" s="33" t="s">
        <v>211</v>
      </c>
      <c r="B340" s="34" t="s">
        <v>23</v>
      </c>
      <c r="C340" s="35">
        <v>3.0099999999999998E-2</v>
      </c>
      <c r="D340">
        <f t="shared" si="17"/>
        <v>7</v>
      </c>
      <c r="E340" t="str">
        <f t="shared" si="16"/>
        <v xml:space="preserve">  </v>
      </c>
      <c r="F340" t="str">
        <f t="shared" si="15"/>
        <v xml:space="preserve">  </v>
      </c>
    </row>
    <row r="341" spans="1:6" ht="15.75" thickBot="1" x14ac:dyDescent="0.3">
      <c r="A341" s="33" t="s">
        <v>212</v>
      </c>
      <c r="B341" s="34" t="s">
        <v>23</v>
      </c>
      <c r="C341" s="35">
        <v>3.0099999999999998E-2</v>
      </c>
      <c r="D341">
        <f t="shared" si="17"/>
        <v>8</v>
      </c>
      <c r="E341" t="str">
        <f t="shared" si="16"/>
        <v xml:space="preserve">  </v>
      </c>
      <c r="F341" t="str">
        <f t="shared" si="15"/>
        <v xml:space="preserve">  </v>
      </c>
    </row>
    <row r="342" spans="1:6" ht="15.75" thickBot="1" x14ac:dyDescent="0.3">
      <c r="A342" s="33" t="s">
        <v>213</v>
      </c>
      <c r="B342" s="34" t="s">
        <v>23</v>
      </c>
      <c r="C342" s="35">
        <v>3.0099999999999998E-2</v>
      </c>
      <c r="D342">
        <f t="shared" si="17"/>
        <v>9</v>
      </c>
      <c r="E342" t="str">
        <f t="shared" si="16"/>
        <v xml:space="preserve">  </v>
      </c>
      <c r="F342" t="str">
        <f t="shared" si="15"/>
        <v xml:space="preserve">  </v>
      </c>
    </row>
    <row r="343" spans="1:6" ht="15.75" thickBot="1" x14ac:dyDescent="0.3">
      <c r="A343" s="33" t="s">
        <v>214</v>
      </c>
      <c r="B343" s="34" t="s">
        <v>23</v>
      </c>
      <c r="C343" s="35">
        <v>3.0099999999999998E-2</v>
      </c>
      <c r="D343">
        <f t="shared" si="17"/>
        <v>10</v>
      </c>
      <c r="E343" t="str">
        <f t="shared" si="16"/>
        <v xml:space="preserve">  </v>
      </c>
      <c r="F343" t="str">
        <f t="shared" si="15"/>
        <v xml:space="preserve">  </v>
      </c>
    </row>
    <row r="344" spans="1:6" ht="15.75" thickBot="1" x14ac:dyDescent="0.3">
      <c r="A344" s="33" t="s">
        <v>215</v>
      </c>
      <c r="B344" s="34" t="s">
        <v>23</v>
      </c>
      <c r="C344" s="35">
        <v>3.0099999999999998E-2</v>
      </c>
      <c r="D344">
        <f t="shared" si="17"/>
        <v>11</v>
      </c>
      <c r="E344" t="str">
        <f t="shared" si="16"/>
        <v xml:space="preserve">  </v>
      </c>
      <c r="F344" t="str">
        <f t="shared" si="15"/>
        <v xml:space="preserve">  </v>
      </c>
    </row>
    <row r="345" spans="1:6" ht="15.75" thickBot="1" x14ac:dyDescent="0.3">
      <c r="A345" s="33" t="s">
        <v>216</v>
      </c>
      <c r="B345" s="34" t="s">
        <v>23</v>
      </c>
      <c r="C345" s="35">
        <v>3.0200000000000001E-2</v>
      </c>
      <c r="D345">
        <f t="shared" si="17"/>
        <v>12</v>
      </c>
      <c r="E345">
        <f t="shared" si="16"/>
        <v>3.0200000000000001E-2</v>
      </c>
      <c r="F345">
        <f t="shared" si="15"/>
        <v>28</v>
      </c>
    </row>
    <row r="346" spans="1:6" ht="15.75" thickBot="1" x14ac:dyDescent="0.3">
      <c r="A346" s="33" t="s">
        <v>217</v>
      </c>
      <c r="B346" s="34" t="s">
        <v>23</v>
      </c>
      <c r="C346" s="35">
        <v>3.0200000000000001E-2</v>
      </c>
      <c r="D346">
        <f t="shared" si="17"/>
        <v>1</v>
      </c>
      <c r="E346" t="str">
        <f t="shared" si="16"/>
        <v xml:space="preserve">  </v>
      </c>
      <c r="F346" t="str">
        <f t="shared" si="15"/>
        <v xml:space="preserve">  </v>
      </c>
    </row>
    <row r="347" spans="1:6" ht="15.75" thickBot="1" x14ac:dyDescent="0.3">
      <c r="A347" s="33" t="s">
        <v>218</v>
      </c>
      <c r="B347" s="34" t="s">
        <v>23</v>
      </c>
      <c r="C347" s="35">
        <v>3.0200000000000001E-2</v>
      </c>
      <c r="D347">
        <f t="shared" si="17"/>
        <v>2</v>
      </c>
      <c r="E347" t="str">
        <f t="shared" si="16"/>
        <v xml:space="preserve">  </v>
      </c>
      <c r="F347" t="str">
        <f t="shared" si="15"/>
        <v xml:space="preserve">  </v>
      </c>
    </row>
    <row r="348" spans="1:6" ht="15.75" thickBot="1" x14ac:dyDescent="0.3">
      <c r="A348" s="33" t="s">
        <v>219</v>
      </c>
      <c r="B348" s="34" t="s">
        <v>23</v>
      </c>
      <c r="C348" s="35">
        <v>3.0200000000000001E-2</v>
      </c>
      <c r="D348">
        <f t="shared" si="17"/>
        <v>3</v>
      </c>
      <c r="E348" t="str">
        <f t="shared" si="16"/>
        <v xml:space="preserve">  </v>
      </c>
      <c r="F348" t="str">
        <f t="shared" si="15"/>
        <v xml:space="preserve">  </v>
      </c>
    </row>
    <row r="349" spans="1:6" ht="15.75" thickBot="1" x14ac:dyDescent="0.3">
      <c r="A349" s="33" t="s">
        <v>220</v>
      </c>
      <c r="B349" s="34" t="s">
        <v>23</v>
      </c>
      <c r="C349" s="35">
        <v>3.0200000000000001E-2</v>
      </c>
      <c r="D349">
        <f t="shared" si="17"/>
        <v>4</v>
      </c>
      <c r="E349" t="str">
        <f t="shared" si="16"/>
        <v xml:space="preserve">  </v>
      </c>
      <c r="F349" t="str">
        <f t="shared" si="15"/>
        <v xml:space="preserve">  </v>
      </c>
    </row>
    <row r="350" spans="1:6" ht="15.75" thickBot="1" x14ac:dyDescent="0.3">
      <c r="A350" s="33" t="s">
        <v>221</v>
      </c>
      <c r="B350" s="34" t="s">
        <v>23</v>
      </c>
      <c r="C350" s="35">
        <v>3.0200000000000001E-2</v>
      </c>
      <c r="D350">
        <f t="shared" si="17"/>
        <v>5</v>
      </c>
      <c r="E350" t="str">
        <f t="shared" si="16"/>
        <v xml:space="preserve">  </v>
      </c>
      <c r="F350" t="str">
        <f t="shared" si="15"/>
        <v xml:space="preserve">  </v>
      </c>
    </row>
    <row r="351" spans="1:6" ht="15.75" thickBot="1" x14ac:dyDescent="0.3">
      <c r="A351" s="33" t="s">
        <v>222</v>
      </c>
      <c r="B351" s="34" t="s">
        <v>23</v>
      </c>
      <c r="C351" s="35">
        <v>3.0200000000000001E-2</v>
      </c>
      <c r="D351">
        <f t="shared" si="17"/>
        <v>6</v>
      </c>
      <c r="E351" t="str">
        <f t="shared" si="16"/>
        <v xml:space="preserve">  </v>
      </c>
      <c r="F351" t="str">
        <f t="shared" si="15"/>
        <v xml:space="preserve">  </v>
      </c>
    </row>
    <row r="352" spans="1:6" ht="15.75" thickBot="1" x14ac:dyDescent="0.3">
      <c r="A352" s="33" t="s">
        <v>223</v>
      </c>
      <c r="B352" s="34" t="s">
        <v>23</v>
      </c>
      <c r="C352" s="35">
        <v>3.0200000000000001E-2</v>
      </c>
      <c r="D352">
        <f t="shared" si="17"/>
        <v>7</v>
      </c>
      <c r="E352" t="str">
        <f t="shared" si="16"/>
        <v xml:space="preserve">  </v>
      </c>
      <c r="F352" t="str">
        <f t="shared" si="15"/>
        <v xml:space="preserve">  </v>
      </c>
    </row>
    <row r="353" spans="1:6" ht="15.75" thickBot="1" x14ac:dyDescent="0.3">
      <c r="A353" s="33" t="s">
        <v>224</v>
      </c>
      <c r="B353" s="34" t="s">
        <v>23</v>
      </c>
      <c r="C353" s="35">
        <v>3.0200000000000001E-2</v>
      </c>
      <c r="D353">
        <f t="shared" si="17"/>
        <v>8</v>
      </c>
      <c r="E353" t="str">
        <f t="shared" si="16"/>
        <v xml:space="preserve">  </v>
      </c>
      <c r="F353" t="str">
        <f t="shared" si="15"/>
        <v xml:space="preserve">  </v>
      </c>
    </row>
    <row r="354" spans="1:6" ht="15.75" thickBot="1" x14ac:dyDescent="0.3">
      <c r="A354" s="33" t="s">
        <v>225</v>
      </c>
      <c r="B354" s="34" t="s">
        <v>23</v>
      </c>
      <c r="C354" s="35">
        <v>3.0200000000000001E-2</v>
      </c>
      <c r="D354">
        <f t="shared" si="17"/>
        <v>9</v>
      </c>
      <c r="E354" t="str">
        <f t="shared" si="16"/>
        <v xml:space="preserve">  </v>
      </c>
      <c r="F354" t="str">
        <f t="shared" ref="F354:F369" si="18">IF(D354=12,1+F342,"  ")</f>
        <v xml:space="preserve">  </v>
      </c>
    </row>
    <row r="355" spans="1:6" ht="15.75" thickBot="1" x14ac:dyDescent="0.3">
      <c r="A355" s="33" t="s">
        <v>226</v>
      </c>
      <c r="B355" s="34" t="s">
        <v>23</v>
      </c>
      <c r="C355" s="35">
        <v>3.0200000000000001E-2</v>
      </c>
      <c r="D355">
        <f t="shared" si="17"/>
        <v>10</v>
      </c>
      <c r="E355" t="str">
        <f t="shared" si="16"/>
        <v xml:space="preserve">  </v>
      </c>
      <c r="F355" t="str">
        <f t="shared" si="18"/>
        <v xml:space="preserve">  </v>
      </c>
    </row>
    <row r="356" spans="1:6" ht="15.75" thickBot="1" x14ac:dyDescent="0.3">
      <c r="A356" s="33" t="s">
        <v>227</v>
      </c>
      <c r="B356" s="34" t="s">
        <v>23</v>
      </c>
      <c r="C356" s="35">
        <v>3.0200000000000001E-2</v>
      </c>
      <c r="D356">
        <f t="shared" si="17"/>
        <v>11</v>
      </c>
      <c r="E356" t="str">
        <f t="shared" si="16"/>
        <v xml:space="preserve">  </v>
      </c>
      <c r="F356" t="str">
        <f t="shared" si="18"/>
        <v xml:space="preserve">  </v>
      </c>
    </row>
    <row r="357" spans="1:6" ht="15.75" thickBot="1" x14ac:dyDescent="0.3">
      <c r="A357" s="33" t="s">
        <v>228</v>
      </c>
      <c r="B357" s="34" t="s">
        <v>23</v>
      </c>
      <c r="C357" s="35">
        <v>3.0200000000000001E-2</v>
      </c>
      <c r="D357">
        <f t="shared" si="17"/>
        <v>12</v>
      </c>
      <c r="E357">
        <f t="shared" si="16"/>
        <v>3.0200000000000001E-2</v>
      </c>
      <c r="F357">
        <f t="shared" si="18"/>
        <v>29</v>
      </c>
    </row>
    <row r="358" spans="1:6" ht="15.75" thickBot="1" x14ac:dyDescent="0.3">
      <c r="A358" s="33" t="s">
        <v>229</v>
      </c>
      <c r="B358" s="34" t="s">
        <v>23</v>
      </c>
      <c r="C358" s="35">
        <v>3.0200000000000001E-2</v>
      </c>
      <c r="D358">
        <f t="shared" si="17"/>
        <v>1</v>
      </c>
      <c r="E358" t="str">
        <f t="shared" si="16"/>
        <v xml:space="preserve">  </v>
      </c>
      <c r="F358" t="str">
        <f t="shared" si="18"/>
        <v xml:space="preserve">  </v>
      </c>
    </row>
    <row r="359" spans="1:6" ht="15.75" thickBot="1" x14ac:dyDescent="0.3">
      <c r="A359" s="33" t="s">
        <v>230</v>
      </c>
      <c r="B359" s="34" t="s">
        <v>23</v>
      </c>
      <c r="C359" s="35">
        <v>3.0200000000000001E-2</v>
      </c>
      <c r="D359">
        <f t="shared" si="17"/>
        <v>2</v>
      </c>
      <c r="E359" t="str">
        <f t="shared" si="16"/>
        <v xml:space="preserve">  </v>
      </c>
      <c r="F359" t="str">
        <f t="shared" si="18"/>
        <v xml:space="preserve">  </v>
      </c>
    </row>
    <row r="360" spans="1:6" ht="15.75" thickBot="1" x14ac:dyDescent="0.3">
      <c r="A360" s="33" t="s">
        <v>231</v>
      </c>
      <c r="B360" s="34" t="s">
        <v>23</v>
      </c>
      <c r="C360" s="35">
        <v>3.0200000000000001E-2</v>
      </c>
      <c r="D360">
        <f t="shared" si="17"/>
        <v>3</v>
      </c>
      <c r="E360" t="str">
        <f t="shared" si="16"/>
        <v xml:space="preserve">  </v>
      </c>
      <c r="F360" t="str">
        <f t="shared" si="18"/>
        <v xml:space="preserve">  </v>
      </c>
    </row>
    <row r="361" spans="1:6" ht="15.75" thickBot="1" x14ac:dyDescent="0.3">
      <c r="A361" s="33" t="s">
        <v>232</v>
      </c>
      <c r="B361" s="34" t="s">
        <v>23</v>
      </c>
      <c r="C361" s="35">
        <v>3.0200000000000001E-2</v>
      </c>
      <c r="D361">
        <f t="shared" si="17"/>
        <v>4</v>
      </c>
      <c r="E361" t="str">
        <f t="shared" si="16"/>
        <v xml:space="preserve">  </v>
      </c>
      <c r="F361" t="str">
        <f t="shared" si="18"/>
        <v xml:space="preserve">  </v>
      </c>
    </row>
    <row r="362" spans="1:6" ht="15.75" thickBot="1" x14ac:dyDescent="0.3">
      <c r="A362" s="33" t="s">
        <v>233</v>
      </c>
      <c r="B362" s="34" t="s">
        <v>23</v>
      </c>
      <c r="C362" s="35">
        <v>3.0200000000000001E-2</v>
      </c>
      <c r="D362">
        <f t="shared" si="17"/>
        <v>5</v>
      </c>
      <c r="E362" t="str">
        <f t="shared" si="16"/>
        <v xml:space="preserve">  </v>
      </c>
      <c r="F362" t="str">
        <f t="shared" si="18"/>
        <v xml:space="preserve">  </v>
      </c>
    </row>
    <row r="363" spans="1:6" ht="15.75" thickBot="1" x14ac:dyDescent="0.3">
      <c r="A363" s="33" t="s">
        <v>234</v>
      </c>
      <c r="B363" s="34" t="s">
        <v>23</v>
      </c>
      <c r="C363" s="35">
        <v>3.0200000000000001E-2</v>
      </c>
      <c r="D363">
        <f t="shared" si="17"/>
        <v>6</v>
      </c>
      <c r="E363" t="str">
        <f t="shared" si="16"/>
        <v xml:space="preserve">  </v>
      </c>
      <c r="F363" t="str">
        <f t="shared" si="18"/>
        <v xml:space="preserve">  </v>
      </c>
    </row>
    <row r="364" spans="1:6" ht="15.75" thickBot="1" x14ac:dyDescent="0.3">
      <c r="A364" s="33" t="s">
        <v>235</v>
      </c>
      <c r="B364" s="34" t="s">
        <v>23</v>
      </c>
      <c r="C364" s="35">
        <v>3.0200000000000001E-2</v>
      </c>
      <c r="D364">
        <f t="shared" si="17"/>
        <v>7</v>
      </c>
      <c r="E364" t="str">
        <f t="shared" si="16"/>
        <v xml:space="preserve">  </v>
      </c>
      <c r="F364" t="str">
        <f t="shared" si="18"/>
        <v xml:space="preserve">  </v>
      </c>
    </row>
    <row r="365" spans="1:6" ht="15.75" thickBot="1" x14ac:dyDescent="0.3">
      <c r="A365" s="33" t="s">
        <v>236</v>
      </c>
      <c r="B365" s="34" t="s">
        <v>23</v>
      </c>
      <c r="C365" s="35">
        <v>3.0200000000000001E-2</v>
      </c>
      <c r="D365">
        <f t="shared" si="17"/>
        <v>8</v>
      </c>
      <c r="E365" t="str">
        <f t="shared" si="16"/>
        <v xml:space="preserve">  </v>
      </c>
      <c r="F365" t="str">
        <f t="shared" si="18"/>
        <v xml:space="preserve">  </v>
      </c>
    </row>
    <row r="366" spans="1:6" ht="15.75" thickBot="1" x14ac:dyDescent="0.3">
      <c r="A366" s="33" t="s">
        <v>237</v>
      </c>
      <c r="B366" s="34" t="s">
        <v>23</v>
      </c>
      <c r="C366" s="35">
        <v>3.0200000000000001E-2</v>
      </c>
      <c r="D366">
        <f t="shared" si="17"/>
        <v>9</v>
      </c>
      <c r="E366" t="str">
        <f t="shared" si="16"/>
        <v xml:space="preserve">  </v>
      </c>
      <c r="F366" t="str">
        <f t="shared" si="18"/>
        <v xml:space="preserve">  </v>
      </c>
    </row>
    <row r="367" spans="1:6" ht="15.75" thickBot="1" x14ac:dyDescent="0.3">
      <c r="A367" s="33" t="s">
        <v>238</v>
      </c>
      <c r="B367" s="34" t="s">
        <v>23</v>
      </c>
      <c r="C367" s="35">
        <v>3.0200000000000001E-2</v>
      </c>
      <c r="D367">
        <f t="shared" si="17"/>
        <v>10</v>
      </c>
      <c r="E367" t="str">
        <f t="shared" si="16"/>
        <v xml:space="preserve">  </v>
      </c>
      <c r="F367" t="str">
        <f t="shared" si="18"/>
        <v xml:space="preserve">  </v>
      </c>
    </row>
    <row r="368" spans="1:6" ht="15.75" thickBot="1" x14ac:dyDescent="0.3">
      <c r="A368" s="33" t="s">
        <v>239</v>
      </c>
      <c r="B368" s="34" t="s">
        <v>23</v>
      </c>
      <c r="C368" s="35">
        <v>3.0200000000000001E-2</v>
      </c>
      <c r="D368">
        <f t="shared" si="17"/>
        <v>11</v>
      </c>
      <c r="E368" t="str">
        <f t="shared" si="16"/>
        <v xml:space="preserve">  </v>
      </c>
      <c r="F368" t="str">
        <f t="shared" si="18"/>
        <v xml:space="preserve">  </v>
      </c>
    </row>
    <row r="369" spans="1:6" ht="15.75" thickBot="1" x14ac:dyDescent="0.3">
      <c r="A369" s="45" t="s">
        <v>240</v>
      </c>
      <c r="B369" s="46" t="s">
        <v>241</v>
      </c>
      <c r="C369" s="47">
        <v>3.0200000000000001E-2</v>
      </c>
      <c r="D369">
        <f t="shared" si="17"/>
        <v>12</v>
      </c>
      <c r="E369">
        <f t="shared" si="16"/>
        <v>3.0200000000000001E-2</v>
      </c>
      <c r="F369">
        <f t="shared" si="18"/>
        <v>30</v>
      </c>
    </row>
  </sheetData>
  <hyperlinks>
    <hyperlink ref="C5" r:id="rId1" xr:uid="{8E0B660D-02F9-4067-B6D8-9D56F13FC596}"/>
  </hyperlinks>
  <pageMargins left="0.7" right="0.7" top="0.75" bottom="0.75" header="0.3" footer="0.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4C6FE-3B12-495F-879D-877BC3D8AD12}">
  <sheetPr codeName="Sheet11"/>
  <dimension ref="A1:AW39"/>
  <sheetViews>
    <sheetView workbookViewId="0">
      <selection activeCell="H1" sqref="H1"/>
    </sheetView>
  </sheetViews>
  <sheetFormatPr defaultRowHeight="15" x14ac:dyDescent="0.25"/>
  <cols>
    <col min="10" max="10" width="9.140625" customWidth="1"/>
  </cols>
  <sheetData>
    <row r="1" spans="1:49" ht="23.25" x14ac:dyDescent="0.35">
      <c r="A1" s="2" t="s">
        <v>445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1:49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</row>
    <row r="3" spans="1:49" x14ac:dyDescent="0.25">
      <c r="A3" s="4" t="s">
        <v>408</v>
      </c>
      <c r="B3" s="3"/>
      <c r="C3" s="3"/>
      <c r="D3" s="3"/>
      <c r="E3" s="3"/>
      <c r="F3" s="249"/>
      <c r="G3" s="3"/>
      <c r="H3" s="3"/>
    </row>
    <row r="5" spans="1:49" x14ac:dyDescent="0.25">
      <c r="A5" t="s">
        <v>409</v>
      </c>
      <c r="D5" s="266">
        <f>Dashboard!F14</f>
        <v>26</v>
      </c>
      <c r="E5" s="48"/>
      <c r="F5" s="20"/>
      <c r="J5" s="53"/>
    </row>
    <row r="6" spans="1:49" x14ac:dyDescent="0.25">
      <c r="A6" t="s">
        <v>414</v>
      </c>
      <c r="D6" s="259">
        <f>Rates!F13</f>
        <v>3.0099999999999998E-2</v>
      </c>
      <c r="E6" s="48"/>
      <c r="F6" s="20"/>
    </row>
    <row r="7" spans="1:49" x14ac:dyDescent="0.25">
      <c r="A7" t="s">
        <v>410</v>
      </c>
      <c r="C7" s="53">
        <f>Project!Z6</f>
        <v>0</v>
      </c>
      <c r="D7" s="262">
        <v>8.0000000000000002E-3</v>
      </c>
      <c r="E7" s="263">
        <f>($D$6+D7)*C7</f>
        <v>0</v>
      </c>
      <c r="F7" s="20"/>
    </row>
    <row r="8" spans="1:49" x14ac:dyDescent="0.25">
      <c r="A8" t="s">
        <v>411</v>
      </c>
      <c r="C8" s="53">
        <f>Project!Z7</f>
        <v>0</v>
      </c>
      <c r="D8" s="262">
        <v>1.2999999999999999E-2</v>
      </c>
      <c r="E8" s="263">
        <f t="shared" ref="E8:E10" si="0">($D$6+D8)*C8</f>
        <v>0</v>
      </c>
      <c r="F8" s="20"/>
    </row>
    <row r="9" spans="1:49" x14ac:dyDescent="0.25">
      <c r="A9" t="s">
        <v>412</v>
      </c>
      <c r="C9" s="53">
        <f>Project!Z8</f>
        <v>1</v>
      </c>
      <c r="D9" s="262">
        <v>1.7999999999999999E-2</v>
      </c>
      <c r="E9" s="263">
        <f t="shared" si="0"/>
        <v>4.8099999999999997E-2</v>
      </c>
      <c r="F9" s="20"/>
    </row>
    <row r="10" spans="1:49" x14ac:dyDescent="0.25">
      <c r="A10" t="s">
        <v>413</v>
      </c>
      <c r="C10" s="53">
        <f>Project!Z9</f>
        <v>0</v>
      </c>
      <c r="D10" s="257">
        <v>2.3E-2</v>
      </c>
      <c r="E10" s="265">
        <f t="shared" si="0"/>
        <v>0</v>
      </c>
      <c r="F10" s="260"/>
    </row>
    <row r="11" spans="1:49" x14ac:dyDescent="0.25">
      <c r="A11" s="264" t="s">
        <v>415</v>
      </c>
      <c r="E11" s="259">
        <f>SUM(E7:E10)</f>
        <v>4.8099999999999997E-2</v>
      </c>
      <c r="F11" s="58"/>
    </row>
    <row r="12" spans="1:49" x14ac:dyDescent="0.25">
      <c r="A12" s="264"/>
      <c r="E12" s="259"/>
      <c r="F12" s="58"/>
    </row>
    <row r="13" spans="1:49" x14ac:dyDescent="0.25">
      <c r="A13" s="264" t="s">
        <v>416</v>
      </c>
      <c r="E13" s="291">
        <v>0.2</v>
      </c>
      <c r="F13" s="58"/>
    </row>
    <row r="14" spans="1:49" x14ac:dyDescent="0.25">
      <c r="A14" s="264"/>
      <c r="E14" s="259"/>
      <c r="F14" s="58"/>
    </row>
    <row r="16" spans="1:49" x14ac:dyDescent="0.25">
      <c r="A16" s="27" t="s">
        <v>417</v>
      </c>
      <c r="F16" s="53"/>
      <c r="H16" s="53"/>
      <c r="I16" s="26">
        <v>0</v>
      </c>
      <c r="J16" s="26">
        <f>I16+1</f>
        <v>1</v>
      </c>
      <c r="K16" s="26">
        <f t="shared" ref="K16:AW16" si="1">J16+1</f>
        <v>2</v>
      </c>
      <c r="L16" s="26">
        <f t="shared" si="1"/>
        <v>3</v>
      </c>
      <c r="M16" s="26">
        <f t="shared" si="1"/>
        <v>4</v>
      </c>
      <c r="N16" s="26">
        <f t="shared" si="1"/>
        <v>5</v>
      </c>
      <c r="O16" s="26">
        <f t="shared" si="1"/>
        <v>6</v>
      </c>
      <c r="P16" s="26">
        <f t="shared" si="1"/>
        <v>7</v>
      </c>
      <c r="Q16" s="26">
        <f t="shared" si="1"/>
        <v>8</v>
      </c>
      <c r="R16" s="26">
        <f t="shared" si="1"/>
        <v>9</v>
      </c>
      <c r="S16" s="26">
        <f t="shared" si="1"/>
        <v>10</v>
      </c>
      <c r="T16" s="26">
        <f t="shared" si="1"/>
        <v>11</v>
      </c>
      <c r="U16" s="26">
        <f t="shared" si="1"/>
        <v>12</v>
      </c>
      <c r="V16" s="26">
        <f t="shared" si="1"/>
        <v>13</v>
      </c>
      <c r="W16" s="26">
        <f t="shared" si="1"/>
        <v>14</v>
      </c>
      <c r="X16" s="26">
        <f t="shared" si="1"/>
        <v>15</v>
      </c>
      <c r="Y16" s="26">
        <f t="shared" si="1"/>
        <v>16</v>
      </c>
      <c r="Z16" s="26">
        <f t="shared" si="1"/>
        <v>17</v>
      </c>
      <c r="AA16" s="26">
        <f t="shared" si="1"/>
        <v>18</v>
      </c>
      <c r="AB16" s="26">
        <f t="shared" si="1"/>
        <v>19</v>
      </c>
      <c r="AC16" s="26">
        <f t="shared" si="1"/>
        <v>20</v>
      </c>
      <c r="AD16" s="26">
        <f t="shared" si="1"/>
        <v>21</v>
      </c>
      <c r="AE16" s="26">
        <f t="shared" si="1"/>
        <v>22</v>
      </c>
      <c r="AF16" s="26">
        <f t="shared" si="1"/>
        <v>23</v>
      </c>
      <c r="AG16" s="26">
        <f t="shared" si="1"/>
        <v>24</v>
      </c>
      <c r="AH16" s="26">
        <f t="shared" si="1"/>
        <v>25</v>
      </c>
      <c r="AI16" s="26">
        <f t="shared" si="1"/>
        <v>26</v>
      </c>
      <c r="AJ16" s="26">
        <f t="shared" si="1"/>
        <v>27</v>
      </c>
      <c r="AK16" s="26">
        <f t="shared" si="1"/>
        <v>28</v>
      </c>
      <c r="AL16" s="26">
        <f t="shared" si="1"/>
        <v>29</v>
      </c>
      <c r="AM16" s="26">
        <f t="shared" si="1"/>
        <v>30</v>
      </c>
      <c r="AN16" s="26">
        <f t="shared" si="1"/>
        <v>31</v>
      </c>
      <c r="AO16" s="26">
        <f t="shared" si="1"/>
        <v>32</v>
      </c>
      <c r="AP16" s="26">
        <f t="shared" si="1"/>
        <v>33</v>
      </c>
      <c r="AQ16" s="26">
        <f t="shared" si="1"/>
        <v>34</v>
      </c>
      <c r="AR16" s="26">
        <f t="shared" si="1"/>
        <v>35</v>
      </c>
      <c r="AS16" s="26">
        <f t="shared" si="1"/>
        <v>36</v>
      </c>
      <c r="AT16" s="26">
        <f t="shared" si="1"/>
        <v>37</v>
      </c>
      <c r="AU16" s="26">
        <f t="shared" si="1"/>
        <v>38</v>
      </c>
      <c r="AV16" s="26">
        <f t="shared" si="1"/>
        <v>39</v>
      </c>
      <c r="AW16" s="26">
        <f t="shared" si="1"/>
        <v>40</v>
      </c>
    </row>
    <row r="18" spans="1:49" x14ac:dyDescent="0.25">
      <c r="A18" t="s">
        <v>418</v>
      </c>
      <c r="J18" s="61">
        <f>MuniC!J21</f>
        <v>109.5976593348781</v>
      </c>
      <c r="K18" s="61">
        <f>MuniC!K21</f>
        <v>109.5976593348781</v>
      </c>
      <c r="L18" s="61">
        <f>MuniC!L21</f>
        <v>109.5976593348781</v>
      </c>
      <c r="M18" s="61">
        <f>MuniC!M21</f>
        <v>109.5976593348781</v>
      </c>
      <c r="N18" s="61">
        <f>MuniC!N21</f>
        <v>109.5976593348781</v>
      </c>
      <c r="O18" s="61">
        <f>MuniC!O21</f>
        <v>107.78499169179291</v>
      </c>
      <c r="P18" s="61">
        <f>MuniC!P21</f>
        <v>105.91794401941517</v>
      </c>
      <c r="Q18" s="61">
        <f>MuniC!Q21</f>
        <v>103.9948849168661</v>
      </c>
      <c r="R18" s="61">
        <f>MuniC!R21</f>
        <v>102.01413404124055</v>
      </c>
      <c r="S18" s="61">
        <f>MuniC!S21</f>
        <v>99.973960639346245</v>
      </c>
      <c r="T18" s="61">
        <f>MuniC!T21</f>
        <v>97.872582035395098</v>
      </c>
      <c r="U18" s="61">
        <f>MuniC!U21</f>
        <v>95.708162073325425</v>
      </c>
      <c r="V18" s="61">
        <f>MuniC!V21</f>
        <v>93.478809512393653</v>
      </c>
      <c r="W18" s="61">
        <f>MuniC!W21</f>
        <v>91.182576374633939</v>
      </c>
      <c r="X18" s="61">
        <f>MuniC!X21</f>
        <v>88.817456242741429</v>
      </c>
      <c r="Y18" s="61">
        <f>MuniC!Y21</f>
        <v>86.381382506892137</v>
      </c>
      <c r="Z18" s="61">
        <f>MuniC!Z21</f>
        <v>83.87222655896737</v>
      </c>
      <c r="AA18" s="61">
        <f>MuniC!AA21</f>
        <v>81.287795932604865</v>
      </c>
      <c r="AB18" s="61">
        <f>MuniC!AB21</f>
        <v>78.625832387451482</v>
      </c>
      <c r="AC18" s="61">
        <f>MuniC!AC21</f>
        <v>75.884009935943496</v>
      </c>
      <c r="AD18" s="61">
        <f>MuniC!AD21</f>
        <v>73.059932810890274</v>
      </c>
      <c r="AE18" s="61">
        <f>MuniC!AE21</f>
        <v>70.151133372085454</v>
      </c>
      <c r="AF18" s="61">
        <f>MuniC!AF21</f>
        <v>67.155069950116484</v>
      </c>
      <c r="AG18" s="61">
        <f>MuniC!AG21</f>
        <v>64.069124625488456</v>
      </c>
      <c r="AH18" s="61">
        <f>MuniC!AH21</f>
        <v>60.890600941121583</v>
      </c>
      <c r="AI18" s="61">
        <f>MuniC!AI21</f>
        <v>57.616721546223701</v>
      </c>
      <c r="AJ18" s="61">
        <f>MuniC!AJ21</f>
        <v>54.24462576947888</v>
      </c>
      <c r="AK18" s="61">
        <f>MuniC!AK21</f>
        <v>50.771367119431716</v>
      </c>
      <c r="AL18" s="61">
        <f>MuniC!AL21</f>
        <v>47.193910709883134</v>
      </c>
      <c r="AM18" s="61">
        <f>MuniC!AM21</f>
        <v>43.509130608048096</v>
      </c>
      <c r="AN18" s="61">
        <f>MuniC!AN21</f>
        <v>39.713807103158011</v>
      </c>
      <c r="AO18" s="61">
        <f>MuniC!AO21</f>
        <v>35.804623893121224</v>
      </c>
      <c r="AP18" s="61">
        <f>MuniC!AP21</f>
        <v>31.77816518678333</v>
      </c>
      <c r="AQ18" s="61">
        <f>MuniC!AQ21</f>
        <v>27.630912719255299</v>
      </c>
      <c r="AR18" s="61">
        <f>MuniC!AR21</f>
        <v>23.359242677701427</v>
      </c>
      <c r="AS18" s="61">
        <f>MuniC!AS21</f>
        <v>18.959422534900941</v>
      </c>
      <c r="AT18" s="61">
        <f>MuniC!AT21</f>
        <v>14.42760778781644</v>
      </c>
      <c r="AU18" s="61">
        <f>MuniC!AU21</f>
        <v>9.7598385983194031</v>
      </c>
      <c r="AV18" s="61">
        <f>MuniC!AV21</f>
        <v>4.9520363331374551</v>
      </c>
      <c r="AW18" s="61">
        <f>MuniC!AW21</f>
        <v>4.7961634663806763E-14</v>
      </c>
    </row>
    <row r="19" spans="1:49" x14ac:dyDescent="0.25">
      <c r="A19" t="s">
        <v>419</v>
      </c>
      <c r="J19" s="61">
        <f>MuniW!J21</f>
        <v>54.825064668875001</v>
      </c>
      <c r="K19" s="61">
        <f>MuniW!K21</f>
        <v>54.825064668875001</v>
      </c>
      <c r="L19" s="61">
        <f>MuniW!L21</f>
        <v>54.825064668875001</v>
      </c>
      <c r="M19" s="61">
        <f>MuniW!M21</f>
        <v>54.825064668875001</v>
      </c>
      <c r="N19" s="61">
        <f>MuniW!N21</f>
        <v>54.825064668875001</v>
      </c>
      <c r="O19" s="61">
        <f>MuniW!O21</f>
        <v>53.321329865425255</v>
      </c>
      <c r="P19" s="61">
        <f>MuniW!P21</f>
        <v>51.77248301787202</v>
      </c>
      <c r="Q19" s="61">
        <f>MuniW!Q21</f>
        <v>50.177170764892189</v>
      </c>
      <c r="R19" s="61">
        <f>MuniW!R21</f>
        <v>48.533999144322962</v>
      </c>
      <c r="S19" s="61">
        <f>MuniW!S21</f>
        <v>46.841532375136659</v>
      </c>
      <c r="T19" s="61">
        <f>MuniW!T21</f>
        <v>45.098291602874767</v>
      </c>
      <c r="U19" s="61">
        <f>MuniW!U21</f>
        <v>43.30275360744502</v>
      </c>
      <c r="V19" s="61">
        <f>MuniW!V21</f>
        <v>41.453349472152375</v>
      </c>
      <c r="W19" s="61">
        <f>MuniW!W21</f>
        <v>39.548463212800954</v>
      </c>
      <c r="X19" s="61">
        <f>MuniW!X21</f>
        <v>37.586430365668988</v>
      </c>
      <c r="Y19" s="61">
        <f>MuniW!Y21</f>
        <v>35.565536533123066</v>
      </c>
      <c r="Z19" s="61">
        <f>MuniW!Z21</f>
        <v>33.484015885600762</v>
      </c>
      <c r="AA19" s="61">
        <f>MuniW!AA21</f>
        <v>31.340049618652792</v>
      </c>
      <c r="AB19" s="61">
        <f>MuniW!AB21</f>
        <v>29.131764363696384</v>
      </c>
      <c r="AC19" s="61">
        <f>MuniW!AC21</f>
        <v>26.857230551091281</v>
      </c>
      <c r="AD19" s="61">
        <f>MuniW!AD21</f>
        <v>24.514460724108027</v>
      </c>
      <c r="AE19" s="61">
        <f>MuniW!AE21</f>
        <v>22.101407802315272</v>
      </c>
      <c r="AF19" s="61">
        <f>MuniW!AF21</f>
        <v>19.615963292868734</v>
      </c>
      <c r="AG19" s="61">
        <f>MuniW!AG21</f>
        <v>17.055955448138803</v>
      </c>
      <c r="AH19" s="61">
        <f>MuniW!AH21</f>
        <v>14.419147368066973</v>
      </c>
      <c r="AI19" s="61">
        <f>MuniW!AI21</f>
        <v>11.703235045592988</v>
      </c>
      <c r="AJ19" s="61">
        <f>MuniW!AJ21</f>
        <v>8.9058453534447839</v>
      </c>
      <c r="AK19" s="61">
        <f>MuniW!AK21</f>
        <v>6.0245339705321328</v>
      </c>
      <c r="AL19" s="61">
        <f>MuniW!AL21</f>
        <v>3.0567832461321021</v>
      </c>
      <c r="AM19" s="61">
        <f>MuniW!AM21</f>
        <v>7.0610184366159956E-14</v>
      </c>
      <c r="AN19" s="61">
        <f>MuniW!AN21</f>
        <v>7.0610184366159956E-14</v>
      </c>
      <c r="AO19" s="61">
        <f>MuniW!AO21</f>
        <v>7.0610184366159956E-14</v>
      </c>
      <c r="AP19" s="61">
        <f>MuniW!AP21</f>
        <v>7.0610184366159956E-14</v>
      </c>
      <c r="AQ19" s="61">
        <f>MuniW!AQ21</f>
        <v>7.0610184366159956E-14</v>
      </c>
      <c r="AR19" s="61">
        <f>MuniW!AR21</f>
        <v>7.0610184366159956E-14</v>
      </c>
      <c r="AS19" s="61">
        <f>MuniW!AS21</f>
        <v>7.0610184366159956E-14</v>
      </c>
      <c r="AT19" s="61">
        <f>MuniW!AT21</f>
        <v>7.0610184366159956E-14</v>
      </c>
      <c r="AU19" s="61">
        <f>MuniW!AU21</f>
        <v>7.0610184366159956E-14</v>
      </c>
      <c r="AV19" s="61">
        <f>MuniW!AV21</f>
        <v>7.0610184366159956E-14</v>
      </c>
      <c r="AW19" s="61">
        <f>MuniW!AW21</f>
        <v>7.0610184366159956E-14</v>
      </c>
    </row>
    <row r="20" spans="1:49" x14ac:dyDescent="0.25">
      <c r="A20" t="s">
        <v>351</v>
      </c>
      <c r="J20" s="61">
        <f>J18-J19</f>
        <v>54.772594666003101</v>
      </c>
      <c r="K20" s="61">
        <f t="shared" ref="K20:AW20" si="2">K18-K19</f>
        <v>54.772594666003101</v>
      </c>
      <c r="L20" s="61">
        <f t="shared" si="2"/>
        <v>54.772594666003101</v>
      </c>
      <c r="M20" s="61">
        <f t="shared" si="2"/>
        <v>54.772594666003101</v>
      </c>
      <c r="N20" s="61">
        <f t="shared" si="2"/>
        <v>54.772594666003101</v>
      </c>
      <c r="O20" s="61">
        <f t="shared" si="2"/>
        <v>54.463661826367655</v>
      </c>
      <c r="P20" s="61">
        <f t="shared" si="2"/>
        <v>54.145461001543154</v>
      </c>
      <c r="Q20" s="61">
        <f t="shared" si="2"/>
        <v>53.81771415197391</v>
      </c>
      <c r="R20" s="61">
        <f t="shared" si="2"/>
        <v>53.48013489691759</v>
      </c>
      <c r="S20" s="61">
        <f t="shared" si="2"/>
        <v>53.132428264209587</v>
      </c>
      <c r="T20" s="61">
        <f t="shared" si="2"/>
        <v>52.774290432520331</v>
      </c>
      <c r="U20" s="61">
        <f t="shared" si="2"/>
        <v>52.405408465880406</v>
      </c>
      <c r="V20" s="61">
        <f t="shared" si="2"/>
        <v>52.025460040241278</v>
      </c>
      <c r="W20" s="61">
        <f t="shared" si="2"/>
        <v>51.634113161832985</v>
      </c>
      <c r="X20" s="61">
        <f t="shared" si="2"/>
        <v>51.23102587707244</v>
      </c>
      <c r="Y20" s="61">
        <f t="shared" si="2"/>
        <v>50.815845973769072</v>
      </c>
      <c r="Z20" s="61">
        <f t="shared" si="2"/>
        <v>50.388210673366608</v>
      </c>
      <c r="AA20" s="61">
        <f t="shared" si="2"/>
        <v>49.947746313952074</v>
      </c>
      <c r="AB20" s="61">
        <f t="shared" si="2"/>
        <v>49.494068023755098</v>
      </c>
      <c r="AC20" s="61">
        <f t="shared" si="2"/>
        <v>49.026779384852219</v>
      </c>
      <c r="AD20" s="61">
        <f t="shared" si="2"/>
        <v>48.545472086782247</v>
      </c>
      <c r="AE20" s="61">
        <f t="shared" si="2"/>
        <v>48.049725569770182</v>
      </c>
      <c r="AF20" s="61">
        <f t="shared" si="2"/>
        <v>47.53910665724775</v>
      </c>
      <c r="AG20" s="61">
        <f t="shared" si="2"/>
        <v>47.013169177349653</v>
      </c>
      <c r="AH20" s="61">
        <f t="shared" si="2"/>
        <v>46.47145357305461</v>
      </c>
      <c r="AI20" s="61">
        <f t="shared" si="2"/>
        <v>45.913486500630711</v>
      </c>
      <c r="AJ20" s="61">
        <f t="shared" si="2"/>
        <v>45.338780416034098</v>
      </c>
      <c r="AK20" s="61">
        <f t="shared" si="2"/>
        <v>44.746833148899583</v>
      </c>
      <c r="AL20" s="61">
        <f t="shared" si="2"/>
        <v>44.137127463751035</v>
      </c>
      <c r="AM20" s="61">
        <f t="shared" si="2"/>
        <v>43.509130608048025</v>
      </c>
      <c r="AN20" s="61">
        <f t="shared" si="2"/>
        <v>39.71380710315794</v>
      </c>
      <c r="AO20" s="61">
        <f t="shared" si="2"/>
        <v>35.804623893121153</v>
      </c>
      <c r="AP20" s="61">
        <f t="shared" si="2"/>
        <v>31.778165186783259</v>
      </c>
      <c r="AQ20" s="61">
        <f t="shared" si="2"/>
        <v>27.630912719255228</v>
      </c>
      <c r="AR20" s="61">
        <f t="shared" si="2"/>
        <v>23.359242677701356</v>
      </c>
      <c r="AS20" s="61">
        <f t="shared" si="2"/>
        <v>18.95942253490087</v>
      </c>
      <c r="AT20" s="61">
        <f t="shared" si="2"/>
        <v>14.427607787816369</v>
      </c>
      <c r="AU20" s="61">
        <f t="shared" si="2"/>
        <v>9.7598385983193321</v>
      </c>
      <c r="AV20" s="61">
        <f t="shared" si="2"/>
        <v>4.952036333137384</v>
      </c>
      <c r="AW20" s="61">
        <f t="shared" si="2"/>
        <v>-2.2648549702353193E-14</v>
      </c>
    </row>
    <row r="22" spans="1:49" x14ac:dyDescent="0.25">
      <c r="A22" t="s">
        <v>420</v>
      </c>
      <c r="E22" s="58">
        <f>E11</f>
        <v>4.8099999999999997E-2</v>
      </c>
      <c r="J22" s="61">
        <f>$E$22*J20</f>
        <v>2.6345618034347491</v>
      </c>
      <c r="K22" s="61">
        <f t="shared" ref="K22:AW22" si="3">$E$22*K20</f>
        <v>2.6345618034347491</v>
      </c>
      <c r="L22" s="61">
        <f t="shared" si="3"/>
        <v>2.6345618034347491</v>
      </c>
      <c r="M22" s="61">
        <f t="shared" si="3"/>
        <v>2.6345618034347491</v>
      </c>
      <c r="N22" s="61">
        <f t="shared" si="3"/>
        <v>2.6345618034347491</v>
      </c>
      <c r="O22" s="61">
        <f t="shared" si="3"/>
        <v>2.6197021338482842</v>
      </c>
      <c r="P22" s="61">
        <f t="shared" si="3"/>
        <v>2.6043966741742257</v>
      </c>
      <c r="Q22" s="61">
        <f t="shared" si="3"/>
        <v>2.5886320507099447</v>
      </c>
      <c r="R22" s="61">
        <f t="shared" si="3"/>
        <v>2.572394488541736</v>
      </c>
      <c r="S22" s="61">
        <f t="shared" si="3"/>
        <v>2.5556697995084812</v>
      </c>
      <c r="T22" s="61">
        <f t="shared" si="3"/>
        <v>2.5384433698042277</v>
      </c>
      <c r="U22" s="61">
        <f t="shared" si="3"/>
        <v>2.5207001472088475</v>
      </c>
      <c r="V22" s="61">
        <f t="shared" si="3"/>
        <v>2.5024246279356053</v>
      </c>
      <c r="W22" s="61">
        <f t="shared" si="3"/>
        <v>2.4836008430841665</v>
      </c>
      <c r="X22" s="61">
        <f t="shared" si="3"/>
        <v>2.4642123446871844</v>
      </c>
      <c r="Y22" s="61">
        <f t="shared" si="3"/>
        <v>2.4442421913382923</v>
      </c>
      <c r="Z22" s="61">
        <f t="shared" si="3"/>
        <v>2.4236729333889335</v>
      </c>
      <c r="AA22" s="61">
        <f t="shared" si="3"/>
        <v>2.4024865977010945</v>
      </c>
      <c r="AB22" s="61">
        <f t="shared" si="3"/>
        <v>2.3806646719426201</v>
      </c>
      <c r="AC22" s="61">
        <f t="shared" si="3"/>
        <v>2.3581880884113917</v>
      </c>
      <c r="AD22" s="61">
        <f t="shared" si="3"/>
        <v>2.335037207374226</v>
      </c>
      <c r="AE22" s="61">
        <f t="shared" si="3"/>
        <v>2.3111917999059455</v>
      </c>
      <c r="AF22" s="61">
        <f t="shared" si="3"/>
        <v>2.2866310302136168</v>
      </c>
      <c r="AG22" s="61">
        <f t="shared" si="3"/>
        <v>2.2613334374305181</v>
      </c>
      <c r="AH22" s="61">
        <f t="shared" si="3"/>
        <v>2.2352769168639268</v>
      </c>
      <c r="AI22" s="61">
        <f t="shared" si="3"/>
        <v>2.208438700680337</v>
      </c>
      <c r="AJ22" s="61">
        <f t="shared" si="3"/>
        <v>2.1807953380112401</v>
      </c>
      <c r="AK22" s="61">
        <f t="shared" si="3"/>
        <v>2.1523226744620696</v>
      </c>
      <c r="AL22" s="61">
        <f t="shared" si="3"/>
        <v>2.1229958310064245</v>
      </c>
      <c r="AM22" s="61">
        <f t="shared" si="3"/>
        <v>2.0927891822471101</v>
      </c>
      <c r="AN22" s="61">
        <f t="shared" si="3"/>
        <v>1.9102341216618968</v>
      </c>
      <c r="AO22" s="61">
        <f t="shared" si="3"/>
        <v>1.7222024092591273</v>
      </c>
      <c r="AP22" s="61">
        <f t="shared" si="3"/>
        <v>1.5285297454842746</v>
      </c>
      <c r="AQ22" s="61">
        <f t="shared" si="3"/>
        <v>1.3290469017961763</v>
      </c>
      <c r="AR22" s="61">
        <f t="shared" si="3"/>
        <v>1.1235795727974351</v>
      </c>
      <c r="AS22" s="61">
        <f t="shared" si="3"/>
        <v>0.91194822392873176</v>
      </c>
      <c r="AT22" s="61">
        <f t="shared" si="3"/>
        <v>0.69396793459396733</v>
      </c>
      <c r="AU22" s="61">
        <f t="shared" si="3"/>
        <v>0.46944823657915985</v>
      </c>
      <c r="AV22" s="61">
        <f t="shared" si="3"/>
        <v>0.23819294762390816</v>
      </c>
      <c r="AW22" s="61">
        <f t="shared" si="3"/>
        <v>-1.0893952406831886E-15</v>
      </c>
    </row>
    <row r="24" spans="1:49" x14ac:dyDescent="0.25">
      <c r="A24" t="s">
        <v>421</v>
      </c>
      <c r="E24" s="292">
        <f>E13</f>
        <v>0.2</v>
      </c>
      <c r="J24" s="61">
        <f>$E$24*J22</f>
        <v>0.5269123606869498</v>
      </c>
      <c r="K24" s="61">
        <f t="shared" ref="K24:AW24" si="4">$E$24*K22</f>
        <v>0.5269123606869498</v>
      </c>
      <c r="L24" s="61">
        <f t="shared" si="4"/>
        <v>0.5269123606869498</v>
      </c>
      <c r="M24" s="61">
        <f t="shared" si="4"/>
        <v>0.5269123606869498</v>
      </c>
      <c r="N24" s="61">
        <f t="shared" si="4"/>
        <v>0.5269123606869498</v>
      </c>
      <c r="O24" s="61">
        <f t="shared" si="4"/>
        <v>0.52394042676965691</v>
      </c>
      <c r="P24" s="61">
        <f t="shared" si="4"/>
        <v>0.52087933483484516</v>
      </c>
      <c r="Q24" s="61">
        <f t="shared" si="4"/>
        <v>0.51772641014198895</v>
      </c>
      <c r="R24" s="61">
        <f t="shared" si="4"/>
        <v>0.5144788977083472</v>
      </c>
      <c r="S24" s="61">
        <f t="shared" si="4"/>
        <v>0.5111339599016963</v>
      </c>
      <c r="T24" s="61">
        <f t="shared" si="4"/>
        <v>0.5076886739608456</v>
      </c>
      <c r="U24" s="61">
        <f t="shared" si="4"/>
        <v>0.5041400294417695</v>
      </c>
      <c r="V24" s="61">
        <f t="shared" si="4"/>
        <v>0.5004849255871211</v>
      </c>
      <c r="W24" s="61">
        <f t="shared" si="4"/>
        <v>0.49672016861683332</v>
      </c>
      <c r="X24" s="61">
        <f t="shared" si="4"/>
        <v>0.49284246893743688</v>
      </c>
      <c r="Y24" s="61">
        <f t="shared" si="4"/>
        <v>0.4888484382676585</v>
      </c>
      <c r="Z24" s="61">
        <f t="shared" si="4"/>
        <v>0.48473458667778674</v>
      </c>
      <c r="AA24" s="61">
        <f t="shared" si="4"/>
        <v>0.4804973195402189</v>
      </c>
      <c r="AB24" s="61">
        <f t="shared" si="4"/>
        <v>0.47613293438852405</v>
      </c>
      <c r="AC24" s="61">
        <f t="shared" si="4"/>
        <v>0.47163761768227835</v>
      </c>
      <c r="AD24" s="61">
        <f t="shared" si="4"/>
        <v>0.46700744147484524</v>
      </c>
      <c r="AE24" s="61">
        <f t="shared" si="4"/>
        <v>0.46223835998118912</v>
      </c>
      <c r="AF24" s="61">
        <f t="shared" si="4"/>
        <v>0.45732620604272339</v>
      </c>
      <c r="AG24" s="61">
        <f t="shared" si="4"/>
        <v>0.45226668748610366</v>
      </c>
      <c r="AH24" s="61">
        <f t="shared" si="4"/>
        <v>0.44705538337278539</v>
      </c>
      <c r="AI24" s="61">
        <f t="shared" si="4"/>
        <v>0.44168774013606743</v>
      </c>
      <c r="AJ24" s="61">
        <f t="shared" si="4"/>
        <v>0.43615906760224804</v>
      </c>
      <c r="AK24" s="61">
        <f t="shared" si="4"/>
        <v>0.43046453489241393</v>
      </c>
      <c r="AL24" s="61">
        <f t="shared" si="4"/>
        <v>0.42459916620128491</v>
      </c>
      <c r="AM24" s="61">
        <f t="shared" si="4"/>
        <v>0.41855783644942202</v>
      </c>
      <c r="AN24" s="61">
        <f t="shared" si="4"/>
        <v>0.38204682433237935</v>
      </c>
      <c r="AO24" s="61">
        <f t="shared" si="4"/>
        <v>0.34444048185182546</v>
      </c>
      <c r="AP24" s="61">
        <f t="shared" si="4"/>
        <v>0.30570594909685495</v>
      </c>
      <c r="AQ24" s="61">
        <f t="shared" si="4"/>
        <v>0.26580938035923529</v>
      </c>
      <c r="AR24" s="61">
        <f t="shared" si="4"/>
        <v>0.22471591455948703</v>
      </c>
      <c r="AS24" s="61">
        <f t="shared" si="4"/>
        <v>0.18238964478574637</v>
      </c>
      <c r="AT24" s="61">
        <f t="shared" si="4"/>
        <v>0.13879358691879348</v>
      </c>
      <c r="AU24" s="61">
        <f t="shared" si="4"/>
        <v>9.3889647315831978E-2</v>
      </c>
      <c r="AV24" s="61">
        <f t="shared" si="4"/>
        <v>4.7638589524781637E-2</v>
      </c>
      <c r="AW24" s="61">
        <f t="shared" si="4"/>
        <v>-2.1787904813663775E-16</v>
      </c>
    </row>
    <row r="25" spans="1:49" x14ac:dyDescent="0.25">
      <c r="E25" s="58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</row>
    <row r="26" spans="1:49" x14ac:dyDescent="0.25">
      <c r="A26" t="s">
        <v>438</v>
      </c>
      <c r="E26" s="290">
        <v>10</v>
      </c>
      <c r="F26" s="267">
        <v>1</v>
      </c>
      <c r="J26" s="61">
        <f>IF(J16&gt;$E$26,0,1)*$F$26*J24</f>
        <v>0.5269123606869498</v>
      </c>
      <c r="K26" s="61">
        <f t="shared" ref="K26:AW26" si="5">IF(K16&gt;$E$26,0,1)*$F$26*K24</f>
        <v>0.5269123606869498</v>
      </c>
      <c r="L26" s="61">
        <f t="shared" si="5"/>
        <v>0.5269123606869498</v>
      </c>
      <c r="M26" s="61">
        <f t="shared" si="5"/>
        <v>0.5269123606869498</v>
      </c>
      <c r="N26" s="61">
        <f t="shared" si="5"/>
        <v>0.5269123606869498</v>
      </c>
      <c r="O26" s="61">
        <f t="shared" si="5"/>
        <v>0.52394042676965691</v>
      </c>
      <c r="P26" s="61">
        <f t="shared" si="5"/>
        <v>0.52087933483484516</v>
      </c>
      <c r="Q26" s="61">
        <f t="shared" si="5"/>
        <v>0.51772641014198895</v>
      </c>
      <c r="R26" s="61">
        <f t="shared" si="5"/>
        <v>0.5144788977083472</v>
      </c>
      <c r="S26" s="61">
        <f t="shared" si="5"/>
        <v>0.5111339599016963</v>
      </c>
      <c r="T26" s="61">
        <f t="shared" si="5"/>
        <v>0</v>
      </c>
      <c r="U26" s="61">
        <f t="shared" si="5"/>
        <v>0</v>
      </c>
      <c r="V26" s="61">
        <f t="shared" si="5"/>
        <v>0</v>
      </c>
      <c r="W26" s="61">
        <f t="shared" si="5"/>
        <v>0</v>
      </c>
      <c r="X26" s="61">
        <f t="shared" si="5"/>
        <v>0</v>
      </c>
      <c r="Y26" s="61">
        <f t="shared" si="5"/>
        <v>0</v>
      </c>
      <c r="Z26" s="61">
        <f t="shared" si="5"/>
        <v>0</v>
      </c>
      <c r="AA26" s="61">
        <f t="shared" si="5"/>
        <v>0</v>
      </c>
      <c r="AB26" s="61">
        <f t="shared" si="5"/>
        <v>0</v>
      </c>
      <c r="AC26" s="61">
        <f t="shared" si="5"/>
        <v>0</v>
      </c>
      <c r="AD26" s="61">
        <f t="shared" si="5"/>
        <v>0</v>
      </c>
      <c r="AE26" s="61">
        <f t="shared" si="5"/>
        <v>0</v>
      </c>
      <c r="AF26" s="61">
        <f t="shared" si="5"/>
        <v>0</v>
      </c>
      <c r="AG26" s="61">
        <f t="shared" si="5"/>
        <v>0</v>
      </c>
      <c r="AH26" s="61">
        <f t="shared" si="5"/>
        <v>0</v>
      </c>
      <c r="AI26" s="61">
        <f t="shared" si="5"/>
        <v>0</v>
      </c>
      <c r="AJ26" s="61">
        <f t="shared" si="5"/>
        <v>0</v>
      </c>
      <c r="AK26" s="61">
        <f t="shared" si="5"/>
        <v>0</v>
      </c>
      <c r="AL26" s="61">
        <f t="shared" si="5"/>
        <v>0</v>
      </c>
      <c r="AM26" s="61">
        <f t="shared" si="5"/>
        <v>0</v>
      </c>
      <c r="AN26" s="61">
        <f t="shared" si="5"/>
        <v>0</v>
      </c>
      <c r="AO26" s="61">
        <f t="shared" si="5"/>
        <v>0</v>
      </c>
      <c r="AP26" s="61">
        <f t="shared" si="5"/>
        <v>0</v>
      </c>
      <c r="AQ26" s="61">
        <f t="shared" si="5"/>
        <v>0</v>
      </c>
      <c r="AR26" s="61">
        <f t="shared" si="5"/>
        <v>0</v>
      </c>
      <c r="AS26" s="61">
        <f t="shared" si="5"/>
        <v>0</v>
      </c>
      <c r="AT26" s="61">
        <f t="shared" si="5"/>
        <v>0</v>
      </c>
      <c r="AU26" s="61">
        <f t="shared" si="5"/>
        <v>0</v>
      </c>
      <c r="AV26" s="61">
        <f t="shared" si="5"/>
        <v>0</v>
      </c>
      <c r="AW26" s="61">
        <f t="shared" si="5"/>
        <v>0</v>
      </c>
    </row>
    <row r="27" spans="1:49" x14ac:dyDescent="0.25">
      <c r="E27" s="58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</row>
    <row r="29" spans="1:49" x14ac:dyDescent="0.25">
      <c r="A29" s="27" t="s">
        <v>422</v>
      </c>
    </row>
    <row r="31" spans="1:49" x14ac:dyDescent="0.25">
      <c r="A31" s="306" t="s">
        <v>389</v>
      </c>
      <c r="B31" s="307"/>
      <c r="C31" s="307"/>
      <c r="D31" s="307"/>
      <c r="E31" s="307"/>
      <c r="F31" s="307"/>
      <c r="G31" s="307"/>
      <c r="H31" s="308">
        <f>IRR(I31:AW31)</f>
        <v>3.010000000000046E-2</v>
      </c>
      <c r="I31" s="3">
        <f>ImpactW!I21</f>
        <v>-17.051702376790804</v>
      </c>
      <c r="J31" s="61">
        <f>ImpactW!J21</f>
        <v>0</v>
      </c>
      <c r="K31" s="61">
        <f>ImpactW!K21</f>
        <v>0</v>
      </c>
      <c r="L31" s="61">
        <f>ImpactW!L21</f>
        <v>0</v>
      </c>
      <c r="M31" s="61">
        <f>ImpactW!M21</f>
        <v>0</v>
      </c>
      <c r="N31" s="61">
        <f>ImpactW!N21</f>
        <v>0</v>
      </c>
      <c r="O31" s="61">
        <f>ImpactW!O21</f>
        <v>0.3773893235039617</v>
      </c>
      <c r="P31" s="61">
        <f>ImpactW!P21</f>
        <v>0.38871100320908053</v>
      </c>
      <c r="Q31" s="61">
        <f>ImpactW!Q21</f>
        <v>0.40037233330535299</v>
      </c>
      <c r="R31" s="61">
        <f>ImpactW!R21</f>
        <v>0.41238350330451357</v>
      </c>
      <c r="S31" s="61">
        <f>ImpactW!S21</f>
        <v>0.42475500840364899</v>
      </c>
      <c r="T31" s="61">
        <f>ImpactW!T21</f>
        <v>1.0640030613865761</v>
      </c>
      <c r="U31" s="61">
        <f>ImpactW!U21</f>
        <v>1.0639593116207104</v>
      </c>
      <c r="V31" s="61">
        <f>ImpactW!V21</f>
        <v>1.063914249361869</v>
      </c>
      <c r="W31" s="61">
        <f>ImpactW!W21</f>
        <v>1.0638678352352622</v>
      </c>
      <c r="X31" s="61">
        <f>ImpactW!X21</f>
        <v>1.0638200286848574</v>
      </c>
      <c r="Y31" s="61">
        <f>ImpactW!Y21</f>
        <v>1.0637707879379401</v>
      </c>
      <c r="Z31" s="61">
        <f>ImpactW!Z21</f>
        <v>1.0637200699686156</v>
      </c>
      <c r="AA31" s="61">
        <f>ImpactW!AA21</f>
        <v>1.0636678304602112</v>
      </c>
      <c r="AB31" s="61">
        <f>ImpactW!AB21</f>
        <v>1.0636140237665548</v>
      </c>
      <c r="AC31" s="61">
        <f>ImpactW!AC21</f>
        <v>1.0635586028720885</v>
      </c>
      <c r="AD31" s="61">
        <f>ImpactW!AD21</f>
        <v>1.0635015193507884</v>
      </c>
      <c r="AE31" s="61">
        <f>ImpactW!AE21</f>
        <v>1.063442723323849</v>
      </c>
      <c r="AF31" s="61">
        <f>ImpactW!AF21</f>
        <v>1.0633821634161018</v>
      </c>
      <c r="AG31" s="61">
        <f>ImpactW!AG21</f>
        <v>1.0633197867111219</v>
      </c>
      <c r="AH31" s="61">
        <f>ImpactW!AH21</f>
        <v>1.0632555387049927</v>
      </c>
      <c r="AI31" s="61">
        <f>ImpactW!AI21</f>
        <v>1.0631893632586797</v>
      </c>
      <c r="AJ31" s="61">
        <f>ImpactW!AJ21</f>
        <v>1.0631212025489774</v>
      </c>
      <c r="AK31" s="61">
        <f>ImpactW!AK21</f>
        <v>1.0630509970179838</v>
      </c>
      <c r="AL31" s="61">
        <f>ImpactW!AL21</f>
        <v>1.0629786853210603</v>
      </c>
      <c r="AM31" s="61">
        <f>ImpactW!AM21</f>
        <v>1.0629042042732293</v>
      </c>
      <c r="AN31" s="61">
        <f>ImpactW!AN21</f>
        <v>1.0628274887939633</v>
      </c>
      <c r="AO31" s="61">
        <f>ImpactW!AO21</f>
        <v>1.0627484718503193</v>
      </c>
      <c r="AP31" s="61">
        <f>ImpactW!AP21</f>
        <v>1.0626670843983661</v>
      </c>
      <c r="AQ31" s="61">
        <f>ImpactW!AQ21</f>
        <v>1.0625832553228542</v>
      </c>
      <c r="AR31" s="61">
        <f>ImpactW!AR21</f>
        <v>1.0624969113750768</v>
      </c>
      <c r="AS31" s="61">
        <f>ImpactW!AS21</f>
        <v>1.0624079771088664</v>
      </c>
      <c r="AT31" s="61">
        <f>ImpactW!AT21</f>
        <v>1.0623163748146693</v>
      </c>
      <c r="AU31" s="61">
        <f>ImpactW!AU21</f>
        <v>1.0622220244516465</v>
      </c>
      <c r="AV31" s="61">
        <f>ImpactW!AV21</f>
        <v>1.0621248435777333</v>
      </c>
      <c r="AW31" s="61">
        <f>ImpactW!AW21</f>
        <v>1.0620247472776025</v>
      </c>
    </row>
    <row r="32" spans="1:49" x14ac:dyDescent="0.25">
      <c r="A32" s="309"/>
      <c r="B32" s="310"/>
      <c r="C32" s="310"/>
      <c r="D32" s="310"/>
      <c r="E32" s="310"/>
      <c r="F32" s="310"/>
      <c r="G32" s="310"/>
      <c r="H32" s="311"/>
    </row>
    <row r="33" spans="1:49" ht="15.75" x14ac:dyDescent="0.25">
      <c r="A33" s="312" t="s">
        <v>439</v>
      </c>
      <c r="B33" s="313"/>
      <c r="C33" s="313"/>
      <c r="D33" s="313"/>
      <c r="E33" s="313"/>
      <c r="F33" s="313"/>
      <c r="G33" s="313"/>
      <c r="H33" s="314">
        <f>IRR(I33:AW33)</f>
        <v>4.3708032466661884E-2</v>
      </c>
      <c r="I33" s="3">
        <f>I31</f>
        <v>-17.051702376790804</v>
      </c>
      <c r="J33" s="61">
        <f>J26+J31</f>
        <v>0.5269123606869498</v>
      </c>
      <c r="K33" s="61">
        <f t="shared" ref="K33:AW33" si="6">K26+K31</f>
        <v>0.5269123606869498</v>
      </c>
      <c r="L33" s="61">
        <f t="shared" si="6"/>
        <v>0.5269123606869498</v>
      </c>
      <c r="M33" s="61">
        <f t="shared" si="6"/>
        <v>0.5269123606869498</v>
      </c>
      <c r="N33" s="61">
        <f t="shared" si="6"/>
        <v>0.5269123606869498</v>
      </c>
      <c r="O33" s="61">
        <f t="shared" si="6"/>
        <v>0.90132975027361861</v>
      </c>
      <c r="P33" s="61">
        <f t="shared" si="6"/>
        <v>0.90959033804392564</v>
      </c>
      <c r="Q33" s="61">
        <f t="shared" si="6"/>
        <v>0.91809874344734199</v>
      </c>
      <c r="R33" s="61">
        <f t="shared" si="6"/>
        <v>0.92686240101286077</v>
      </c>
      <c r="S33" s="61">
        <f t="shared" si="6"/>
        <v>0.93588896830534529</v>
      </c>
      <c r="T33" s="61">
        <f t="shared" si="6"/>
        <v>1.0640030613865761</v>
      </c>
      <c r="U33" s="61">
        <f t="shared" si="6"/>
        <v>1.0639593116207104</v>
      </c>
      <c r="V33" s="61">
        <f t="shared" si="6"/>
        <v>1.063914249361869</v>
      </c>
      <c r="W33" s="61">
        <f t="shared" si="6"/>
        <v>1.0638678352352622</v>
      </c>
      <c r="X33" s="61">
        <f t="shared" si="6"/>
        <v>1.0638200286848574</v>
      </c>
      <c r="Y33" s="61">
        <f t="shared" si="6"/>
        <v>1.0637707879379401</v>
      </c>
      <c r="Z33" s="61">
        <f t="shared" si="6"/>
        <v>1.0637200699686156</v>
      </c>
      <c r="AA33" s="61">
        <f t="shared" si="6"/>
        <v>1.0636678304602112</v>
      </c>
      <c r="AB33" s="61">
        <f t="shared" si="6"/>
        <v>1.0636140237665548</v>
      </c>
      <c r="AC33" s="61">
        <f t="shared" si="6"/>
        <v>1.0635586028720885</v>
      </c>
      <c r="AD33" s="61">
        <f t="shared" si="6"/>
        <v>1.0635015193507884</v>
      </c>
      <c r="AE33" s="61">
        <f t="shared" si="6"/>
        <v>1.063442723323849</v>
      </c>
      <c r="AF33" s="61">
        <f t="shared" si="6"/>
        <v>1.0633821634161018</v>
      </c>
      <c r="AG33" s="61">
        <f t="shared" si="6"/>
        <v>1.0633197867111219</v>
      </c>
      <c r="AH33" s="61">
        <f t="shared" si="6"/>
        <v>1.0632555387049927</v>
      </c>
      <c r="AI33" s="61">
        <f t="shared" si="6"/>
        <v>1.0631893632586797</v>
      </c>
      <c r="AJ33" s="61">
        <f t="shared" si="6"/>
        <v>1.0631212025489774</v>
      </c>
      <c r="AK33" s="61">
        <f t="shared" si="6"/>
        <v>1.0630509970179838</v>
      </c>
      <c r="AL33" s="61">
        <f t="shared" si="6"/>
        <v>1.0629786853210603</v>
      </c>
      <c r="AM33" s="61">
        <f t="shared" si="6"/>
        <v>1.0629042042732293</v>
      </c>
      <c r="AN33" s="61">
        <f t="shared" si="6"/>
        <v>1.0628274887939633</v>
      </c>
      <c r="AO33" s="61">
        <f t="shared" si="6"/>
        <v>1.0627484718503193</v>
      </c>
      <c r="AP33" s="61">
        <f t="shared" si="6"/>
        <v>1.0626670843983661</v>
      </c>
      <c r="AQ33" s="61">
        <f t="shared" si="6"/>
        <v>1.0625832553228542</v>
      </c>
      <c r="AR33" s="61">
        <f t="shared" si="6"/>
        <v>1.0624969113750768</v>
      </c>
      <c r="AS33" s="61">
        <f t="shared" si="6"/>
        <v>1.0624079771088664</v>
      </c>
      <c r="AT33" s="61">
        <f t="shared" si="6"/>
        <v>1.0623163748146693</v>
      </c>
      <c r="AU33" s="61">
        <f t="shared" si="6"/>
        <v>1.0622220244516465</v>
      </c>
      <c r="AV33" s="61">
        <f t="shared" si="6"/>
        <v>1.0621248435777333</v>
      </c>
      <c r="AW33" s="61">
        <f t="shared" si="6"/>
        <v>1.0620247472776025</v>
      </c>
    </row>
    <row r="35" spans="1:49" x14ac:dyDescent="0.25">
      <c r="J35" s="61"/>
    </row>
    <row r="37" spans="1:49" x14ac:dyDescent="0.25">
      <c r="C37" s="180"/>
      <c r="S37" s="295"/>
    </row>
    <row r="39" spans="1:49" x14ac:dyDescent="0.25">
      <c r="H39" s="58"/>
      <c r="I39" s="3"/>
      <c r="J39" s="61"/>
      <c r="K39" s="61"/>
      <c r="L39" s="61"/>
      <c r="M39" s="61"/>
      <c r="N39" s="61"/>
      <c r="O39" s="61"/>
      <c r="P39" s="61"/>
      <c r="Q39" s="61"/>
      <c r="R39" s="61"/>
      <c r="S39" s="296"/>
    </row>
  </sheetData>
  <conditionalFormatting sqref="G3">
    <cfRule type="expression" dxfId="0" priority="1">
      <formula>ROUND(F3,0)&lt;&gt;0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95204-732F-4812-8D13-8F72C51026DD}">
  <sheetPr codeName="Sheet12"/>
  <dimension ref="A1:AW25"/>
  <sheetViews>
    <sheetView workbookViewId="0">
      <selection activeCell="J1" sqref="J1"/>
    </sheetView>
  </sheetViews>
  <sheetFormatPr defaultRowHeight="15" x14ac:dyDescent="0.25"/>
  <cols>
    <col min="1" max="16384" width="9.140625" style="3"/>
  </cols>
  <sheetData>
    <row r="1" spans="1:49" ht="23.25" x14ac:dyDescent="0.35">
      <c r="A1" s="2" t="s">
        <v>458</v>
      </c>
    </row>
    <row r="3" spans="1:49" x14ac:dyDescent="0.25">
      <c r="A3" s="4" t="s">
        <v>408</v>
      </c>
      <c r="I3" s="26">
        <v>0</v>
      </c>
      <c r="J3" s="26">
        <f>I3+1</f>
        <v>1</v>
      </c>
      <c r="K3" s="26">
        <f t="shared" ref="K3:AC3" si="0">J3+1</f>
        <v>2</v>
      </c>
      <c r="L3" s="26">
        <f t="shared" si="0"/>
        <v>3</v>
      </c>
      <c r="M3" s="26">
        <f t="shared" si="0"/>
        <v>4</v>
      </c>
      <c r="N3" s="26">
        <f t="shared" si="0"/>
        <v>5</v>
      </c>
      <c r="O3" s="26">
        <f t="shared" si="0"/>
        <v>6</v>
      </c>
      <c r="P3" s="26">
        <f t="shared" si="0"/>
        <v>7</v>
      </c>
      <c r="Q3" s="26">
        <f t="shared" si="0"/>
        <v>8</v>
      </c>
      <c r="R3" s="26">
        <f t="shared" si="0"/>
        <v>9</v>
      </c>
      <c r="S3" s="26">
        <f t="shared" si="0"/>
        <v>10</v>
      </c>
      <c r="T3" s="26">
        <f t="shared" si="0"/>
        <v>11</v>
      </c>
      <c r="U3" s="26">
        <f t="shared" si="0"/>
        <v>12</v>
      </c>
      <c r="V3" s="26">
        <f t="shared" si="0"/>
        <v>13</v>
      </c>
      <c r="W3" s="26">
        <f t="shared" si="0"/>
        <v>14</v>
      </c>
      <c r="X3" s="26">
        <f t="shared" si="0"/>
        <v>15</v>
      </c>
      <c r="Y3" s="26">
        <f t="shared" si="0"/>
        <v>16</v>
      </c>
      <c r="Z3" s="26">
        <f t="shared" si="0"/>
        <v>17</v>
      </c>
      <c r="AA3" s="26">
        <f t="shared" si="0"/>
        <v>18</v>
      </c>
      <c r="AB3" s="26">
        <f t="shared" si="0"/>
        <v>19</v>
      </c>
      <c r="AC3" s="26">
        <f t="shared" si="0"/>
        <v>20</v>
      </c>
      <c r="AD3" s="26">
        <f t="shared" ref="AD3" si="1">AC3+1</f>
        <v>21</v>
      </c>
      <c r="AE3" s="26">
        <f t="shared" ref="AE3" si="2">AD3+1</f>
        <v>22</v>
      </c>
      <c r="AF3" s="26">
        <f t="shared" ref="AF3" si="3">AE3+1</f>
        <v>23</v>
      </c>
      <c r="AG3" s="26">
        <f t="shared" ref="AG3" si="4">AF3+1</f>
        <v>24</v>
      </c>
      <c r="AH3" s="26">
        <f t="shared" ref="AH3" si="5">AG3+1</f>
        <v>25</v>
      </c>
      <c r="AI3" s="26">
        <f t="shared" ref="AI3" si="6">AH3+1</f>
        <v>26</v>
      </c>
      <c r="AJ3" s="26">
        <f t="shared" ref="AJ3" si="7">AI3+1</f>
        <v>27</v>
      </c>
      <c r="AK3" s="26">
        <f t="shared" ref="AK3" si="8">AJ3+1</f>
        <v>28</v>
      </c>
      <c r="AL3" s="26">
        <f t="shared" ref="AL3" si="9">AK3+1</f>
        <v>29</v>
      </c>
      <c r="AM3" s="26">
        <f t="shared" ref="AM3" si="10">AL3+1</f>
        <v>30</v>
      </c>
      <c r="AN3" s="26">
        <f t="shared" ref="AN3" si="11">AM3+1</f>
        <v>31</v>
      </c>
      <c r="AO3" s="26">
        <f t="shared" ref="AO3" si="12">AN3+1</f>
        <v>32</v>
      </c>
      <c r="AP3" s="26">
        <f t="shared" ref="AP3" si="13">AO3+1</f>
        <v>33</v>
      </c>
      <c r="AQ3" s="26">
        <f t="shared" ref="AQ3" si="14">AP3+1</f>
        <v>34</v>
      </c>
      <c r="AR3" s="26">
        <f t="shared" ref="AR3" si="15">AQ3+1</f>
        <v>35</v>
      </c>
      <c r="AS3" s="26">
        <f t="shared" ref="AS3" si="16">AR3+1</f>
        <v>36</v>
      </c>
      <c r="AT3" s="26">
        <f t="shared" ref="AT3" si="17">AS3+1</f>
        <v>37</v>
      </c>
      <c r="AU3" s="26">
        <f t="shared" ref="AU3" si="18">AT3+1</f>
        <v>38</v>
      </c>
      <c r="AV3" s="26">
        <f t="shared" ref="AV3" si="19">AU3+1</f>
        <v>39</v>
      </c>
      <c r="AW3" s="26">
        <f t="shared" ref="AW3" si="20">AV3+1</f>
        <v>40</v>
      </c>
    </row>
    <row r="5" spans="1:49" x14ac:dyDescent="0.25">
      <c r="A5" s="3" t="s">
        <v>452</v>
      </c>
      <c r="J5" s="3">
        <f>Project!J24</f>
        <v>20</v>
      </c>
      <c r="K5" s="3">
        <f>Project!K24</f>
        <v>40</v>
      </c>
      <c r="L5" s="3">
        <f>Project!L24</f>
        <v>60</v>
      </c>
      <c r="M5" s="3">
        <f>Project!M24</f>
        <v>80</v>
      </c>
      <c r="N5" s="3">
        <f>Project!N24</f>
        <v>100</v>
      </c>
      <c r="O5" s="3">
        <f>Project!O24</f>
        <v>100</v>
      </c>
      <c r="P5" s="3">
        <f>Project!P24</f>
        <v>100</v>
      </c>
      <c r="Q5" s="3">
        <f>Project!Q24</f>
        <v>100</v>
      </c>
      <c r="R5" s="3">
        <f>Project!R24</f>
        <v>100</v>
      </c>
      <c r="S5" s="3">
        <f>Project!S24</f>
        <v>100</v>
      </c>
      <c r="T5" s="3">
        <f>Project!T24</f>
        <v>100</v>
      </c>
      <c r="U5" s="3">
        <f>Project!U24</f>
        <v>100</v>
      </c>
      <c r="V5" s="3">
        <f>Project!V24</f>
        <v>100</v>
      </c>
      <c r="W5" s="3">
        <f>Project!W24</f>
        <v>100</v>
      </c>
      <c r="X5" s="3">
        <f>Project!X24</f>
        <v>100</v>
      </c>
      <c r="Y5" s="3">
        <f>Project!Y24</f>
        <v>100</v>
      </c>
      <c r="Z5" s="3">
        <f>Project!Z24</f>
        <v>100</v>
      </c>
      <c r="AA5" s="3">
        <f>Project!AA24</f>
        <v>100</v>
      </c>
      <c r="AB5" s="3">
        <f>Project!AB24</f>
        <v>100</v>
      </c>
      <c r="AC5" s="3">
        <f>Project!AC24</f>
        <v>100</v>
      </c>
    </row>
    <row r="6" spans="1:49" x14ac:dyDescent="0.25">
      <c r="A6" s="3" t="s">
        <v>453</v>
      </c>
      <c r="F6" s="257">
        <v>0.05</v>
      </c>
      <c r="J6" s="3">
        <f>$F$6*J5</f>
        <v>1</v>
      </c>
      <c r="K6" s="3">
        <f t="shared" ref="K6:AC6" si="21">$F$6*K5</f>
        <v>2</v>
      </c>
      <c r="L6" s="3">
        <f t="shared" si="21"/>
        <v>3</v>
      </c>
      <c r="M6" s="3">
        <f t="shared" si="21"/>
        <v>4</v>
      </c>
      <c r="N6" s="3">
        <f t="shared" si="21"/>
        <v>5</v>
      </c>
      <c r="O6" s="3">
        <f t="shared" si="21"/>
        <v>5</v>
      </c>
      <c r="P6" s="3">
        <f t="shared" si="21"/>
        <v>5</v>
      </c>
      <c r="Q6" s="3">
        <f t="shared" si="21"/>
        <v>5</v>
      </c>
      <c r="R6" s="3">
        <f t="shared" si="21"/>
        <v>5</v>
      </c>
      <c r="S6" s="3">
        <f t="shared" si="21"/>
        <v>5</v>
      </c>
      <c r="T6" s="3">
        <f t="shared" si="21"/>
        <v>5</v>
      </c>
      <c r="U6" s="3">
        <f t="shared" si="21"/>
        <v>5</v>
      </c>
      <c r="V6" s="3">
        <f t="shared" si="21"/>
        <v>5</v>
      </c>
      <c r="W6" s="3">
        <f t="shared" si="21"/>
        <v>5</v>
      </c>
      <c r="X6" s="3">
        <f t="shared" si="21"/>
        <v>5</v>
      </c>
      <c r="Y6" s="3">
        <f t="shared" si="21"/>
        <v>5</v>
      </c>
      <c r="Z6" s="3">
        <f t="shared" si="21"/>
        <v>5</v>
      </c>
      <c r="AA6" s="3">
        <f t="shared" si="21"/>
        <v>5</v>
      </c>
      <c r="AB6" s="3">
        <f t="shared" si="21"/>
        <v>5</v>
      </c>
      <c r="AC6" s="3">
        <f t="shared" si="21"/>
        <v>5</v>
      </c>
    </row>
    <row r="7" spans="1:49" x14ac:dyDescent="0.25">
      <c r="A7" s="3" t="s">
        <v>447</v>
      </c>
      <c r="F7" s="298">
        <v>0.5</v>
      </c>
    </row>
    <row r="9" spans="1:49" x14ac:dyDescent="0.25">
      <c r="A9" s="299" t="s">
        <v>455</v>
      </c>
    </row>
    <row r="10" spans="1:49" x14ac:dyDescent="0.25">
      <c r="A10" s="3" t="s">
        <v>454</v>
      </c>
      <c r="F10" s="15"/>
      <c r="J10" s="3">
        <f>J6</f>
        <v>1</v>
      </c>
      <c r="K10" s="3">
        <f t="shared" ref="K10:AC10" si="22">K6</f>
        <v>2</v>
      </c>
      <c r="L10" s="3">
        <f t="shared" si="22"/>
        <v>3</v>
      </c>
      <c r="M10" s="3">
        <f t="shared" si="22"/>
        <v>4</v>
      </c>
      <c r="N10" s="3">
        <f t="shared" si="22"/>
        <v>5</v>
      </c>
      <c r="O10" s="3">
        <f t="shared" si="22"/>
        <v>5</v>
      </c>
      <c r="P10" s="3">
        <f t="shared" si="22"/>
        <v>5</v>
      </c>
      <c r="Q10" s="3">
        <f t="shared" si="22"/>
        <v>5</v>
      </c>
      <c r="R10" s="3">
        <f t="shared" si="22"/>
        <v>5</v>
      </c>
      <c r="S10" s="3">
        <f t="shared" si="22"/>
        <v>5</v>
      </c>
      <c r="T10" s="3">
        <f t="shared" si="22"/>
        <v>5</v>
      </c>
      <c r="U10" s="3">
        <f t="shared" si="22"/>
        <v>5</v>
      </c>
      <c r="V10" s="3">
        <f t="shared" si="22"/>
        <v>5</v>
      </c>
      <c r="W10" s="3">
        <f t="shared" si="22"/>
        <v>5</v>
      </c>
      <c r="X10" s="3">
        <f t="shared" si="22"/>
        <v>5</v>
      </c>
      <c r="Y10" s="3">
        <f t="shared" si="22"/>
        <v>5</v>
      </c>
      <c r="Z10" s="3">
        <f t="shared" si="22"/>
        <v>5</v>
      </c>
      <c r="AA10" s="3">
        <f t="shared" si="22"/>
        <v>5</v>
      </c>
      <c r="AB10" s="3">
        <f t="shared" si="22"/>
        <v>5</v>
      </c>
      <c r="AC10" s="3">
        <f t="shared" si="22"/>
        <v>5</v>
      </c>
    </row>
    <row r="11" spans="1:49" x14ac:dyDescent="0.25">
      <c r="A11" s="3" t="s">
        <v>448</v>
      </c>
      <c r="F11" s="15"/>
      <c r="K11" s="3">
        <f>J6</f>
        <v>1</v>
      </c>
      <c r="L11" s="3">
        <f t="shared" ref="L11:AC11" si="23">K6</f>
        <v>2</v>
      </c>
      <c r="M11" s="3">
        <f t="shared" si="23"/>
        <v>3</v>
      </c>
      <c r="N11" s="3">
        <f t="shared" si="23"/>
        <v>4</v>
      </c>
      <c r="O11" s="3">
        <f t="shared" si="23"/>
        <v>5</v>
      </c>
      <c r="P11" s="3">
        <f t="shared" si="23"/>
        <v>5</v>
      </c>
      <c r="Q11" s="3">
        <f t="shared" si="23"/>
        <v>5</v>
      </c>
      <c r="R11" s="3">
        <f t="shared" si="23"/>
        <v>5</v>
      </c>
      <c r="S11" s="3">
        <f t="shared" si="23"/>
        <v>5</v>
      </c>
      <c r="T11" s="3">
        <f t="shared" si="23"/>
        <v>5</v>
      </c>
      <c r="U11" s="3">
        <f t="shared" si="23"/>
        <v>5</v>
      </c>
      <c r="V11" s="3">
        <f t="shared" si="23"/>
        <v>5</v>
      </c>
      <c r="W11" s="3">
        <f t="shared" si="23"/>
        <v>5</v>
      </c>
      <c r="X11" s="3">
        <f t="shared" si="23"/>
        <v>5</v>
      </c>
      <c r="Y11" s="3">
        <f t="shared" si="23"/>
        <v>5</v>
      </c>
      <c r="Z11" s="3">
        <f t="shared" si="23"/>
        <v>5</v>
      </c>
      <c r="AA11" s="3">
        <f t="shared" si="23"/>
        <v>5</v>
      </c>
      <c r="AB11" s="3">
        <f t="shared" si="23"/>
        <v>5</v>
      </c>
      <c r="AC11" s="3">
        <f t="shared" si="23"/>
        <v>5</v>
      </c>
    </row>
    <row r="12" spans="1:49" x14ac:dyDescent="0.25">
      <c r="A12" s="3" t="s">
        <v>449</v>
      </c>
      <c r="F12" s="15"/>
      <c r="L12" s="3">
        <f>J6</f>
        <v>1</v>
      </c>
      <c r="M12" s="3">
        <f t="shared" ref="M12:AC12" si="24">K6</f>
        <v>2</v>
      </c>
      <c r="N12" s="3">
        <f t="shared" si="24"/>
        <v>3</v>
      </c>
      <c r="O12" s="3">
        <f t="shared" si="24"/>
        <v>4</v>
      </c>
      <c r="P12" s="3">
        <f t="shared" si="24"/>
        <v>5</v>
      </c>
      <c r="Q12" s="3">
        <f t="shared" si="24"/>
        <v>5</v>
      </c>
      <c r="R12" s="3">
        <f t="shared" si="24"/>
        <v>5</v>
      </c>
      <c r="S12" s="3">
        <f t="shared" si="24"/>
        <v>5</v>
      </c>
      <c r="T12" s="3">
        <f t="shared" si="24"/>
        <v>5</v>
      </c>
      <c r="U12" s="3">
        <f t="shared" si="24"/>
        <v>5</v>
      </c>
      <c r="V12" s="3">
        <f t="shared" si="24"/>
        <v>5</v>
      </c>
      <c r="W12" s="3">
        <f t="shared" si="24"/>
        <v>5</v>
      </c>
      <c r="X12" s="3">
        <f t="shared" si="24"/>
        <v>5</v>
      </c>
      <c r="Y12" s="3">
        <f t="shared" si="24"/>
        <v>5</v>
      </c>
      <c r="Z12" s="3">
        <f t="shared" si="24"/>
        <v>5</v>
      </c>
      <c r="AA12" s="3">
        <f t="shared" si="24"/>
        <v>5</v>
      </c>
      <c r="AB12" s="3">
        <f t="shared" si="24"/>
        <v>5</v>
      </c>
      <c r="AC12" s="3">
        <f t="shared" si="24"/>
        <v>5</v>
      </c>
    </row>
    <row r="13" spans="1:49" x14ac:dyDescent="0.25">
      <c r="A13" s="3" t="s">
        <v>450</v>
      </c>
      <c r="F13" s="15"/>
      <c r="M13" s="3">
        <f>J6</f>
        <v>1</v>
      </c>
      <c r="N13" s="3">
        <f t="shared" ref="N13:AC13" si="25">K6</f>
        <v>2</v>
      </c>
      <c r="O13" s="3">
        <f t="shared" si="25"/>
        <v>3</v>
      </c>
      <c r="P13" s="3">
        <f t="shared" si="25"/>
        <v>4</v>
      </c>
      <c r="Q13" s="3">
        <f t="shared" si="25"/>
        <v>5</v>
      </c>
      <c r="R13" s="3">
        <f t="shared" si="25"/>
        <v>5</v>
      </c>
      <c r="S13" s="3">
        <f t="shared" si="25"/>
        <v>5</v>
      </c>
      <c r="T13" s="3">
        <f t="shared" si="25"/>
        <v>5</v>
      </c>
      <c r="U13" s="3">
        <f t="shared" si="25"/>
        <v>5</v>
      </c>
      <c r="V13" s="3">
        <f t="shared" si="25"/>
        <v>5</v>
      </c>
      <c r="W13" s="3">
        <f t="shared" si="25"/>
        <v>5</v>
      </c>
      <c r="X13" s="3">
        <f t="shared" si="25"/>
        <v>5</v>
      </c>
      <c r="Y13" s="3">
        <f t="shared" si="25"/>
        <v>5</v>
      </c>
      <c r="Z13" s="3">
        <f t="shared" si="25"/>
        <v>5</v>
      </c>
      <c r="AA13" s="3">
        <f t="shared" si="25"/>
        <v>5</v>
      </c>
      <c r="AB13" s="3">
        <f t="shared" si="25"/>
        <v>5</v>
      </c>
      <c r="AC13" s="3">
        <f t="shared" si="25"/>
        <v>5</v>
      </c>
    </row>
    <row r="14" spans="1:49" x14ac:dyDescent="0.25">
      <c r="A14" s="3" t="s">
        <v>451</v>
      </c>
      <c r="N14" s="3">
        <f>J6</f>
        <v>1</v>
      </c>
      <c r="O14" s="3">
        <f t="shared" ref="O14:AC14" si="26">K6</f>
        <v>2</v>
      </c>
      <c r="P14" s="3">
        <f t="shared" si="26"/>
        <v>3</v>
      </c>
      <c r="Q14" s="3">
        <f t="shared" si="26"/>
        <v>4</v>
      </c>
      <c r="R14" s="3">
        <f t="shared" si="26"/>
        <v>5</v>
      </c>
      <c r="S14" s="3">
        <f t="shared" si="26"/>
        <v>5</v>
      </c>
      <c r="T14" s="3">
        <f t="shared" si="26"/>
        <v>5</v>
      </c>
      <c r="U14" s="3">
        <f t="shared" si="26"/>
        <v>5</v>
      </c>
      <c r="V14" s="3">
        <f t="shared" si="26"/>
        <v>5</v>
      </c>
      <c r="W14" s="3">
        <f t="shared" si="26"/>
        <v>5</v>
      </c>
      <c r="X14" s="3">
        <f t="shared" si="26"/>
        <v>5</v>
      </c>
      <c r="Y14" s="3">
        <f t="shared" si="26"/>
        <v>5</v>
      </c>
      <c r="Z14" s="3">
        <f t="shared" si="26"/>
        <v>5</v>
      </c>
      <c r="AA14" s="3">
        <f t="shared" si="26"/>
        <v>5</v>
      </c>
      <c r="AB14" s="3">
        <f t="shared" si="26"/>
        <v>5</v>
      </c>
      <c r="AC14" s="3">
        <f t="shared" si="26"/>
        <v>5</v>
      </c>
    </row>
    <row r="16" spans="1:49" x14ac:dyDescent="0.25">
      <c r="A16" s="299" t="s">
        <v>457</v>
      </c>
    </row>
    <row r="17" spans="1:49" x14ac:dyDescent="0.25">
      <c r="A17" s="3" t="s">
        <v>456</v>
      </c>
      <c r="F17" s="15">
        <v>0</v>
      </c>
      <c r="J17" s="3">
        <f>(J10-J$10)*-1*$F$7*$F17</f>
        <v>0</v>
      </c>
      <c r="K17" s="3">
        <f t="shared" ref="K17:AC17" si="27">(K10-K$10)*-1*$F$7*$F17</f>
        <v>0</v>
      </c>
      <c r="L17" s="3">
        <f t="shared" si="27"/>
        <v>0</v>
      </c>
      <c r="M17" s="3">
        <f t="shared" si="27"/>
        <v>0</v>
      </c>
      <c r="N17" s="3">
        <f t="shared" si="27"/>
        <v>0</v>
      </c>
      <c r="O17" s="3">
        <f t="shared" si="27"/>
        <v>0</v>
      </c>
      <c r="P17" s="3">
        <f t="shared" si="27"/>
        <v>0</v>
      </c>
      <c r="Q17" s="3">
        <f t="shared" si="27"/>
        <v>0</v>
      </c>
      <c r="R17" s="3">
        <f t="shared" si="27"/>
        <v>0</v>
      </c>
      <c r="S17" s="3">
        <f t="shared" si="27"/>
        <v>0</v>
      </c>
      <c r="T17" s="3">
        <f t="shared" si="27"/>
        <v>0</v>
      </c>
      <c r="U17" s="3">
        <f t="shared" si="27"/>
        <v>0</v>
      </c>
      <c r="V17" s="3">
        <f t="shared" si="27"/>
        <v>0</v>
      </c>
      <c r="W17" s="3">
        <f t="shared" si="27"/>
        <v>0</v>
      </c>
      <c r="X17" s="3">
        <f t="shared" si="27"/>
        <v>0</v>
      </c>
      <c r="Y17" s="3">
        <f t="shared" si="27"/>
        <v>0</v>
      </c>
      <c r="Z17" s="3">
        <f t="shared" si="27"/>
        <v>0</v>
      </c>
      <c r="AA17" s="3">
        <f t="shared" si="27"/>
        <v>0</v>
      </c>
      <c r="AB17" s="3">
        <f t="shared" si="27"/>
        <v>0</v>
      </c>
      <c r="AC17" s="3">
        <f t="shared" si="27"/>
        <v>0</v>
      </c>
    </row>
    <row r="18" spans="1:49" x14ac:dyDescent="0.25">
      <c r="A18" s="3" t="s">
        <v>448</v>
      </c>
      <c r="F18" s="15">
        <v>1</v>
      </c>
      <c r="J18" s="3">
        <f t="shared" ref="J18:AC18" si="28">(J11-J$10)*-1*$F$7*$F18</f>
        <v>0.5</v>
      </c>
      <c r="K18" s="3">
        <f t="shared" si="28"/>
        <v>0.5</v>
      </c>
      <c r="L18" s="3">
        <f t="shared" si="28"/>
        <v>0.5</v>
      </c>
      <c r="M18" s="3">
        <f t="shared" si="28"/>
        <v>0.5</v>
      </c>
      <c r="N18" s="3">
        <f t="shared" si="28"/>
        <v>0.5</v>
      </c>
      <c r="O18" s="3">
        <f t="shared" si="28"/>
        <v>0</v>
      </c>
      <c r="P18" s="3">
        <f t="shared" si="28"/>
        <v>0</v>
      </c>
      <c r="Q18" s="3">
        <f t="shared" si="28"/>
        <v>0</v>
      </c>
      <c r="R18" s="3">
        <f t="shared" si="28"/>
        <v>0</v>
      </c>
      <c r="S18" s="3">
        <f t="shared" si="28"/>
        <v>0</v>
      </c>
      <c r="T18" s="3">
        <f t="shared" si="28"/>
        <v>0</v>
      </c>
      <c r="U18" s="3">
        <f t="shared" si="28"/>
        <v>0</v>
      </c>
      <c r="V18" s="3">
        <f t="shared" si="28"/>
        <v>0</v>
      </c>
      <c r="W18" s="3">
        <f t="shared" si="28"/>
        <v>0</v>
      </c>
      <c r="X18" s="3">
        <f t="shared" si="28"/>
        <v>0</v>
      </c>
      <c r="Y18" s="3">
        <f t="shared" si="28"/>
        <v>0</v>
      </c>
      <c r="Z18" s="3">
        <f t="shared" si="28"/>
        <v>0</v>
      </c>
      <c r="AA18" s="3">
        <f t="shared" si="28"/>
        <v>0</v>
      </c>
      <c r="AB18" s="3">
        <f t="shared" si="28"/>
        <v>0</v>
      </c>
      <c r="AC18" s="3">
        <f t="shared" si="28"/>
        <v>0</v>
      </c>
    </row>
    <row r="19" spans="1:49" x14ac:dyDescent="0.25">
      <c r="A19" s="3" t="s">
        <v>449</v>
      </c>
      <c r="F19" s="15">
        <v>0</v>
      </c>
      <c r="J19" s="3">
        <f t="shared" ref="J19:AC19" si="29">(J12-J$10)*-1*$F$7*$F19</f>
        <v>0</v>
      </c>
      <c r="K19" s="3">
        <f t="shared" si="29"/>
        <v>0</v>
      </c>
      <c r="L19" s="3">
        <f t="shared" si="29"/>
        <v>0</v>
      </c>
      <c r="M19" s="3">
        <f t="shared" si="29"/>
        <v>0</v>
      </c>
      <c r="N19" s="3">
        <f t="shared" si="29"/>
        <v>0</v>
      </c>
      <c r="O19" s="3">
        <f t="shared" si="29"/>
        <v>0</v>
      </c>
      <c r="P19" s="3">
        <f t="shared" si="29"/>
        <v>0</v>
      </c>
      <c r="Q19" s="3">
        <f t="shared" si="29"/>
        <v>0</v>
      </c>
      <c r="R19" s="3">
        <f t="shared" si="29"/>
        <v>0</v>
      </c>
      <c r="S19" s="3">
        <f t="shared" si="29"/>
        <v>0</v>
      </c>
      <c r="T19" s="3">
        <f t="shared" si="29"/>
        <v>0</v>
      </c>
      <c r="U19" s="3">
        <f t="shared" si="29"/>
        <v>0</v>
      </c>
      <c r="V19" s="3">
        <f t="shared" si="29"/>
        <v>0</v>
      </c>
      <c r="W19" s="3">
        <f t="shared" si="29"/>
        <v>0</v>
      </c>
      <c r="X19" s="3">
        <f t="shared" si="29"/>
        <v>0</v>
      </c>
      <c r="Y19" s="3">
        <f t="shared" si="29"/>
        <v>0</v>
      </c>
      <c r="Z19" s="3">
        <f t="shared" si="29"/>
        <v>0</v>
      </c>
      <c r="AA19" s="3">
        <f t="shared" si="29"/>
        <v>0</v>
      </c>
      <c r="AB19" s="3">
        <f t="shared" si="29"/>
        <v>0</v>
      </c>
      <c r="AC19" s="3">
        <f t="shared" si="29"/>
        <v>0</v>
      </c>
    </row>
    <row r="20" spans="1:49" x14ac:dyDescent="0.25">
      <c r="A20" s="3" t="s">
        <v>450</v>
      </c>
      <c r="F20" s="15">
        <v>0</v>
      </c>
      <c r="J20" s="3">
        <f t="shared" ref="J20:AC20" si="30">(J13-J$10)*-1*$F$7*$F20</f>
        <v>0</v>
      </c>
      <c r="K20" s="3">
        <f t="shared" si="30"/>
        <v>0</v>
      </c>
      <c r="L20" s="3">
        <f t="shared" si="30"/>
        <v>0</v>
      </c>
      <c r="M20" s="3">
        <f t="shared" si="30"/>
        <v>0</v>
      </c>
      <c r="N20" s="3">
        <f t="shared" si="30"/>
        <v>0</v>
      </c>
      <c r="O20" s="3">
        <f t="shared" si="30"/>
        <v>0</v>
      </c>
      <c r="P20" s="3">
        <f t="shared" si="30"/>
        <v>0</v>
      </c>
      <c r="Q20" s="3">
        <f t="shared" si="30"/>
        <v>0</v>
      </c>
      <c r="R20" s="3">
        <f t="shared" si="30"/>
        <v>0</v>
      </c>
      <c r="S20" s="3">
        <f t="shared" si="30"/>
        <v>0</v>
      </c>
      <c r="T20" s="3">
        <f t="shared" si="30"/>
        <v>0</v>
      </c>
      <c r="U20" s="3">
        <f t="shared" si="30"/>
        <v>0</v>
      </c>
      <c r="V20" s="3">
        <f t="shared" si="30"/>
        <v>0</v>
      </c>
      <c r="W20" s="3">
        <f t="shared" si="30"/>
        <v>0</v>
      </c>
      <c r="X20" s="3">
        <f t="shared" si="30"/>
        <v>0</v>
      </c>
      <c r="Y20" s="3">
        <f t="shared" si="30"/>
        <v>0</v>
      </c>
      <c r="Z20" s="3">
        <f t="shared" si="30"/>
        <v>0</v>
      </c>
      <c r="AA20" s="3">
        <f t="shared" si="30"/>
        <v>0</v>
      </c>
      <c r="AB20" s="3">
        <f t="shared" si="30"/>
        <v>0</v>
      </c>
      <c r="AC20" s="3">
        <f t="shared" si="30"/>
        <v>0</v>
      </c>
    </row>
    <row r="21" spans="1:49" x14ac:dyDescent="0.25">
      <c r="A21" s="3" t="s">
        <v>451</v>
      </c>
      <c r="F21" s="15">
        <v>0</v>
      </c>
      <c r="J21" s="3">
        <f t="shared" ref="J21:AC21" si="31">(J14-J$10)*-1*$F$7*$F21</f>
        <v>0</v>
      </c>
      <c r="K21" s="3">
        <f t="shared" si="31"/>
        <v>0</v>
      </c>
      <c r="L21" s="3">
        <f t="shared" si="31"/>
        <v>0</v>
      </c>
      <c r="M21" s="3">
        <f t="shared" si="31"/>
        <v>0</v>
      </c>
      <c r="N21" s="3">
        <f t="shared" si="31"/>
        <v>0</v>
      </c>
      <c r="O21" s="3">
        <f t="shared" si="31"/>
        <v>0</v>
      </c>
      <c r="P21" s="3">
        <f t="shared" si="31"/>
        <v>0</v>
      </c>
      <c r="Q21" s="3">
        <f t="shared" si="31"/>
        <v>0</v>
      </c>
      <c r="R21" s="3">
        <f t="shared" si="31"/>
        <v>0</v>
      </c>
      <c r="S21" s="3">
        <f t="shared" si="31"/>
        <v>0</v>
      </c>
      <c r="T21" s="3">
        <f t="shared" si="31"/>
        <v>0</v>
      </c>
      <c r="U21" s="3">
        <f t="shared" si="31"/>
        <v>0</v>
      </c>
      <c r="V21" s="3">
        <f t="shared" si="31"/>
        <v>0</v>
      </c>
      <c r="W21" s="3">
        <f t="shared" si="31"/>
        <v>0</v>
      </c>
      <c r="X21" s="3">
        <f t="shared" si="31"/>
        <v>0</v>
      </c>
      <c r="Y21" s="3">
        <f t="shared" si="31"/>
        <v>0</v>
      </c>
      <c r="Z21" s="3">
        <f t="shared" si="31"/>
        <v>0</v>
      </c>
      <c r="AA21" s="3">
        <f t="shared" si="31"/>
        <v>0</v>
      </c>
      <c r="AB21" s="3">
        <f t="shared" si="31"/>
        <v>0</v>
      </c>
      <c r="AC21" s="3">
        <f t="shared" si="31"/>
        <v>0</v>
      </c>
    </row>
    <row r="23" spans="1:49" x14ac:dyDescent="0.25">
      <c r="A23" s="300" t="s">
        <v>389</v>
      </c>
      <c r="B23" s="78"/>
      <c r="C23" s="78"/>
      <c r="D23" s="78"/>
      <c r="E23" s="78"/>
      <c r="F23" s="78"/>
      <c r="G23" s="78"/>
      <c r="H23" s="301">
        <f>'Special Tax'!H31</f>
        <v>3.010000000000046E-2</v>
      </c>
      <c r="I23" s="302">
        <f>'Special Tax'!I31</f>
        <v>-17.051702376790804</v>
      </c>
      <c r="J23" s="3">
        <f>'Special Tax'!J31</f>
        <v>0</v>
      </c>
      <c r="K23" s="3">
        <f>'Special Tax'!K31</f>
        <v>0</v>
      </c>
      <c r="L23" s="3">
        <f>'Special Tax'!L31</f>
        <v>0</v>
      </c>
      <c r="M23" s="3">
        <f>'Special Tax'!M31</f>
        <v>0</v>
      </c>
      <c r="N23" s="3">
        <f>'Special Tax'!N31</f>
        <v>0</v>
      </c>
      <c r="O23" s="3">
        <f>'Special Tax'!O31</f>
        <v>0.3773893235039617</v>
      </c>
      <c r="P23" s="3">
        <f>'Special Tax'!P31</f>
        <v>0.38871100320908053</v>
      </c>
      <c r="Q23" s="3">
        <f>'Special Tax'!Q31</f>
        <v>0.40037233330535299</v>
      </c>
      <c r="R23" s="3">
        <f>'Special Tax'!R31</f>
        <v>0.41238350330451357</v>
      </c>
      <c r="S23" s="3">
        <f>'Special Tax'!S31</f>
        <v>0.42475500840364899</v>
      </c>
      <c r="T23" s="3">
        <f>'Special Tax'!T31</f>
        <v>1.0640030613865761</v>
      </c>
      <c r="U23" s="3">
        <f>'Special Tax'!U31</f>
        <v>1.0639593116207104</v>
      </c>
      <c r="V23" s="3">
        <f>'Special Tax'!V31</f>
        <v>1.063914249361869</v>
      </c>
      <c r="W23" s="3">
        <f>'Special Tax'!W31</f>
        <v>1.0638678352352622</v>
      </c>
      <c r="X23" s="3">
        <f>'Special Tax'!X31</f>
        <v>1.0638200286848574</v>
      </c>
      <c r="Y23" s="3">
        <f>'Special Tax'!Y31</f>
        <v>1.0637707879379401</v>
      </c>
      <c r="Z23" s="3">
        <f>'Special Tax'!Z31</f>
        <v>1.0637200699686156</v>
      </c>
      <c r="AA23" s="3">
        <f>'Special Tax'!AA31</f>
        <v>1.0636678304602112</v>
      </c>
      <c r="AB23" s="3">
        <f>'Special Tax'!AB31</f>
        <v>1.0636140237665548</v>
      </c>
      <c r="AC23" s="3">
        <f>'Special Tax'!AC31</f>
        <v>1.0635586028720885</v>
      </c>
      <c r="AD23" s="3">
        <f>'Special Tax'!AD31</f>
        <v>1.0635015193507884</v>
      </c>
      <c r="AE23" s="3">
        <f>'Special Tax'!AE31</f>
        <v>1.063442723323849</v>
      </c>
      <c r="AF23" s="3">
        <f>'Special Tax'!AF31</f>
        <v>1.0633821634161018</v>
      </c>
      <c r="AG23" s="3">
        <f>'Special Tax'!AG31</f>
        <v>1.0633197867111219</v>
      </c>
      <c r="AH23" s="3">
        <f>'Special Tax'!AH31</f>
        <v>1.0632555387049927</v>
      </c>
      <c r="AI23" s="3">
        <f>'Special Tax'!AI31</f>
        <v>1.0631893632586797</v>
      </c>
      <c r="AJ23" s="3">
        <f>'Special Tax'!AJ31</f>
        <v>1.0631212025489774</v>
      </c>
      <c r="AK23" s="3">
        <f>'Special Tax'!AK31</f>
        <v>1.0630509970179838</v>
      </c>
      <c r="AL23" s="3">
        <f>'Special Tax'!AL31</f>
        <v>1.0629786853210603</v>
      </c>
      <c r="AM23" s="3">
        <f>'Special Tax'!AM31</f>
        <v>1.0629042042732293</v>
      </c>
      <c r="AN23" s="3">
        <f>'Special Tax'!AN31</f>
        <v>1.0628274887939633</v>
      </c>
      <c r="AO23" s="3">
        <f>'Special Tax'!AO31</f>
        <v>1.0627484718503193</v>
      </c>
      <c r="AP23" s="3">
        <f>'Special Tax'!AP31</f>
        <v>1.0626670843983661</v>
      </c>
      <c r="AQ23" s="3">
        <f>'Special Tax'!AQ31</f>
        <v>1.0625832553228542</v>
      </c>
      <c r="AR23" s="3">
        <f>'Special Tax'!AR31</f>
        <v>1.0624969113750768</v>
      </c>
      <c r="AS23" s="3">
        <f>'Special Tax'!AS31</f>
        <v>1.0624079771088664</v>
      </c>
      <c r="AT23" s="3">
        <f>'Special Tax'!AT31</f>
        <v>1.0623163748146693</v>
      </c>
      <c r="AU23" s="3">
        <f>'Special Tax'!AU31</f>
        <v>1.0622220244516465</v>
      </c>
      <c r="AV23" s="3">
        <f>'Special Tax'!AV31</f>
        <v>1.0621248435777333</v>
      </c>
      <c r="AW23" s="3">
        <f>'Special Tax'!AW31</f>
        <v>1.0620247472776025</v>
      </c>
    </row>
    <row r="24" spans="1:49" x14ac:dyDescent="0.25">
      <c r="A24" s="79"/>
      <c r="B24" s="80"/>
      <c r="C24" s="80"/>
      <c r="D24" s="80"/>
      <c r="E24" s="80"/>
      <c r="F24" s="80"/>
      <c r="G24" s="80"/>
      <c r="H24" s="80"/>
      <c r="I24" s="303"/>
    </row>
    <row r="25" spans="1:49" ht="15.75" x14ac:dyDescent="0.25">
      <c r="A25" s="81" t="s">
        <v>446</v>
      </c>
      <c r="B25" s="82"/>
      <c r="C25" s="82"/>
      <c r="D25" s="82"/>
      <c r="E25" s="82"/>
      <c r="F25" s="82"/>
      <c r="G25" s="82"/>
      <c r="H25" s="305">
        <f>IRR(I25:AW25)</f>
        <v>3.6854083231312895E-2</v>
      </c>
      <c r="I25" s="304">
        <f>I23</f>
        <v>-17.051702376790804</v>
      </c>
      <c r="J25" s="3">
        <f t="shared" ref="J25:AW25" si="32">J23+SUM(J17:J21)</f>
        <v>0.5</v>
      </c>
      <c r="K25" s="3">
        <f t="shared" si="32"/>
        <v>0.5</v>
      </c>
      <c r="L25" s="3">
        <f t="shared" si="32"/>
        <v>0.5</v>
      </c>
      <c r="M25" s="3">
        <f t="shared" si="32"/>
        <v>0.5</v>
      </c>
      <c r="N25" s="3">
        <f t="shared" si="32"/>
        <v>0.5</v>
      </c>
      <c r="O25" s="3">
        <f t="shared" si="32"/>
        <v>0.3773893235039617</v>
      </c>
      <c r="P25" s="3">
        <f t="shared" si="32"/>
        <v>0.38871100320908053</v>
      </c>
      <c r="Q25" s="3">
        <f t="shared" si="32"/>
        <v>0.40037233330535299</v>
      </c>
      <c r="R25" s="3">
        <f t="shared" si="32"/>
        <v>0.41238350330451357</v>
      </c>
      <c r="S25" s="3">
        <f t="shared" si="32"/>
        <v>0.42475500840364899</v>
      </c>
      <c r="T25" s="3">
        <f t="shared" si="32"/>
        <v>1.0640030613865761</v>
      </c>
      <c r="U25" s="3">
        <f t="shared" si="32"/>
        <v>1.0639593116207104</v>
      </c>
      <c r="V25" s="3">
        <f t="shared" si="32"/>
        <v>1.063914249361869</v>
      </c>
      <c r="W25" s="3">
        <f t="shared" si="32"/>
        <v>1.0638678352352622</v>
      </c>
      <c r="X25" s="3">
        <f t="shared" si="32"/>
        <v>1.0638200286848574</v>
      </c>
      <c r="Y25" s="3">
        <f t="shared" si="32"/>
        <v>1.0637707879379401</v>
      </c>
      <c r="Z25" s="3">
        <f t="shared" si="32"/>
        <v>1.0637200699686156</v>
      </c>
      <c r="AA25" s="3">
        <f t="shared" si="32"/>
        <v>1.0636678304602112</v>
      </c>
      <c r="AB25" s="3">
        <f t="shared" si="32"/>
        <v>1.0636140237665548</v>
      </c>
      <c r="AC25" s="3">
        <f t="shared" si="32"/>
        <v>1.0635586028720885</v>
      </c>
      <c r="AD25" s="3">
        <f t="shared" si="32"/>
        <v>1.0635015193507884</v>
      </c>
      <c r="AE25" s="3">
        <f t="shared" si="32"/>
        <v>1.063442723323849</v>
      </c>
      <c r="AF25" s="3">
        <f t="shared" si="32"/>
        <v>1.0633821634161018</v>
      </c>
      <c r="AG25" s="3">
        <f t="shared" si="32"/>
        <v>1.0633197867111219</v>
      </c>
      <c r="AH25" s="3">
        <f t="shared" si="32"/>
        <v>1.0632555387049927</v>
      </c>
      <c r="AI25" s="3">
        <f t="shared" si="32"/>
        <v>1.0631893632586797</v>
      </c>
      <c r="AJ25" s="3">
        <f t="shared" si="32"/>
        <v>1.0631212025489774</v>
      </c>
      <c r="AK25" s="3">
        <f t="shared" si="32"/>
        <v>1.0630509970179838</v>
      </c>
      <c r="AL25" s="3">
        <f t="shared" si="32"/>
        <v>1.0629786853210603</v>
      </c>
      <c r="AM25" s="3">
        <f t="shared" si="32"/>
        <v>1.0629042042732293</v>
      </c>
      <c r="AN25" s="3">
        <f t="shared" si="32"/>
        <v>1.0628274887939633</v>
      </c>
      <c r="AO25" s="3">
        <f t="shared" si="32"/>
        <v>1.0627484718503193</v>
      </c>
      <c r="AP25" s="3">
        <f t="shared" si="32"/>
        <v>1.0626670843983661</v>
      </c>
      <c r="AQ25" s="3">
        <f t="shared" si="32"/>
        <v>1.0625832553228542</v>
      </c>
      <c r="AR25" s="3">
        <f t="shared" si="32"/>
        <v>1.0624969113750768</v>
      </c>
      <c r="AS25" s="3">
        <f t="shared" si="32"/>
        <v>1.0624079771088664</v>
      </c>
      <c r="AT25" s="3">
        <f t="shared" si="32"/>
        <v>1.0623163748146693</v>
      </c>
      <c r="AU25" s="3">
        <f t="shared" si="32"/>
        <v>1.0622220244516465</v>
      </c>
      <c r="AV25" s="3">
        <f t="shared" si="32"/>
        <v>1.0621248435777333</v>
      </c>
      <c r="AW25" s="3">
        <f t="shared" si="32"/>
        <v>1.0620247472776025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10737-B5AF-427D-AECD-278F409406AC}">
  <sheetPr codeName="Sheet13"/>
  <dimension ref="A1:AW16"/>
  <sheetViews>
    <sheetView workbookViewId="0">
      <selection activeCell="H16" sqref="H16"/>
    </sheetView>
  </sheetViews>
  <sheetFormatPr defaultRowHeight="15" x14ac:dyDescent="0.25"/>
  <cols>
    <col min="1" max="16384" width="9.140625" style="3"/>
  </cols>
  <sheetData>
    <row r="1" spans="1:49" ht="23.25" x14ac:dyDescent="0.35">
      <c r="A1" s="2" t="s">
        <v>459</v>
      </c>
    </row>
    <row r="3" spans="1:49" x14ac:dyDescent="0.25">
      <c r="A3" s="4" t="s">
        <v>408</v>
      </c>
      <c r="I3" s="26">
        <v>0</v>
      </c>
      <c r="J3" s="26">
        <f>I3+1</f>
        <v>1</v>
      </c>
      <c r="K3" s="26">
        <f t="shared" ref="K3:AW3" si="0">J3+1</f>
        <v>2</v>
      </c>
      <c r="L3" s="26">
        <f t="shared" si="0"/>
        <v>3</v>
      </c>
      <c r="M3" s="26">
        <f t="shared" si="0"/>
        <v>4</v>
      </c>
      <c r="N3" s="26">
        <f t="shared" si="0"/>
        <v>5</v>
      </c>
      <c r="O3" s="26">
        <f t="shared" si="0"/>
        <v>6</v>
      </c>
      <c r="P3" s="26">
        <f t="shared" si="0"/>
        <v>7</v>
      </c>
      <c r="Q3" s="26">
        <f t="shared" si="0"/>
        <v>8</v>
      </c>
      <c r="R3" s="26">
        <f t="shared" si="0"/>
        <v>9</v>
      </c>
      <c r="S3" s="26">
        <f t="shared" si="0"/>
        <v>10</v>
      </c>
      <c r="T3" s="26">
        <f t="shared" si="0"/>
        <v>11</v>
      </c>
      <c r="U3" s="26">
        <f t="shared" si="0"/>
        <v>12</v>
      </c>
      <c r="V3" s="26">
        <f t="shared" si="0"/>
        <v>13</v>
      </c>
      <c r="W3" s="26">
        <f t="shared" si="0"/>
        <v>14</v>
      </c>
      <c r="X3" s="26">
        <f t="shared" si="0"/>
        <v>15</v>
      </c>
      <c r="Y3" s="26">
        <f t="shared" si="0"/>
        <v>16</v>
      </c>
      <c r="Z3" s="26">
        <f t="shared" si="0"/>
        <v>17</v>
      </c>
      <c r="AA3" s="26">
        <f t="shared" si="0"/>
        <v>18</v>
      </c>
      <c r="AB3" s="26">
        <f t="shared" si="0"/>
        <v>19</v>
      </c>
      <c r="AC3" s="26">
        <f t="shared" si="0"/>
        <v>20</v>
      </c>
      <c r="AD3" s="26">
        <f t="shared" si="0"/>
        <v>21</v>
      </c>
      <c r="AE3" s="26">
        <f t="shared" si="0"/>
        <v>22</v>
      </c>
      <c r="AF3" s="26">
        <f t="shared" si="0"/>
        <v>23</v>
      </c>
      <c r="AG3" s="26">
        <f t="shared" si="0"/>
        <v>24</v>
      </c>
      <c r="AH3" s="26">
        <f t="shared" si="0"/>
        <v>25</v>
      </c>
      <c r="AI3" s="26">
        <f t="shared" si="0"/>
        <v>26</v>
      </c>
      <c r="AJ3" s="26">
        <f t="shared" si="0"/>
        <v>27</v>
      </c>
      <c r="AK3" s="26">
        <f t="shared" si="0"/>
        <v>28</v>
      </c>
      <c r="AL3" s="26">
        <f t="shared" si="0"/>
        <v>29</v>
      </c>
      <c r="AM3" s="26">
        <f t="shared" si="0"/>
        <v>30</v>
      </c>
      <c r="AN3" s="26">
        <f t="shared" si="0"/>
        <v>31</v>
      </c>
      <c r="AO3" s="26">
        <f t="shared" si="0"/>
        <v>32</v>
      </c>
      <c r="AP3" s="26">
        <f t="shared" si="0"/>
        <v>33</v>
      </c>
      <c r="AQ3" s="26">
        <f t="shared" si="0"/>
        <v>34</v>
      </c>
      <c r="AR3" s="26">
        <f t="shared" si="0"/>
        <v>35</v>
      </c>
      <c r="AS3" s="26">
        <f t="shared" si="0"/>
        <v>36</v>
      </c>
      <c r="AT3" s="26">
        <f t="shared" si="0"/>
        <v>37</v>
      </c>
      <c r="AU3" s="26">
        <f t="shared" si="0"/>
        <v>38</v>
      </c>
      <c r="AV3" s="26">
        <f t="shared" si="0"/>
        <v>39</v>
      </c>
      <c r="AW3" s="26">
        <f t="shared" si="0"/>
        <v>40</v>
      </c>
    </row>
    <row r="5" spans="1:49" x14ac:dyDescent="0.25">
      <c r="A5" s="3" t="s">
        <v>462</v>
      </c>
      <c r="J5" s="3">
        <f>Project!J25</f>
        <v>2</v>
      </c>
      <c r="K5" s="3">
        <f>Project!K25</f>
        <v>4</v>
      </c>
      <c r="L5" s="3">
        <f>Project!L25</f>
        <v>6</v>
      </c>
      <c r="M5" s="3">
        <f>Project!M25</f>
        <v>8</v>
      </c>
      <c r="N5" s="3">
        <f>Project!N25</f>
        <v>10</v>
      </c>
      <c r="O5" s="3">
        <f>Project!O25</f>
        <v>12</v>
      </c>
      <c r="P5" s="3">
        <f>Project!P25</f>
        <v>14</v>
      </c>
      <c r="Q5" s="3">
        <f>Project!Q25</f>
        <v>16</v>
      </c>
      <c r="R5" s="3">
        <f>Project!R25</f>
        <v>18</v>
      </c>
      <c r="S5" s="3">
        <f>Project!S25</f>
        <v>20</v>
      </c>
      <c r="T5" s="3">
        <f>Project!T25</f>
        <v>20</v>
      </c>
      <c r="U5" s="3">
        <f>Project!U25</f>
        <v>20</v>
      </c>
      <c r="V5" s="3">
        <f>Project!V25</f>
        <v>20</v>
      </c>
      <c r="W5" s="3">
        <f>Project!W25</f>
        <v>20</v>
      </c>
      <c r="X5" s="3">
        <f>Project!X25</f>
        <v>20</v>
      </c>
      <c r="Y5" s="3">
        <f>Project!Y25</f>
        <v>20</v>
      </c>
      <c r="Z5" s="3">
        <f>Project!Z25</f>
        <v>20</v>
      </c>
      <c r="AA5" s="3">
        <f>Project!AA25</f>
        <v>20</v>
      </c>
      <c r="AB5" s="3">
        <f>Project!AB25</f>
        <v>20</v>
      </c>
      <c r="AC5" s="3">
        <f>Project!AC25</f>
        <v>20</v>
      </c>
    </row>
    <row r="6" spans="1:49" x14ac:dyDescent="0.25">
      <c r="A6" s="3" t="s">
        <v>461</v>
      </c>
      <c r="F6" s="15">
        <v>10</v>
      </c>
      <c r="J6" s="16">
        <f>IF(J3&gt;$F$6,0,1)</f>
        <v>1</v>
      </c>
      <c r="K6" s="16">
        <f t="shared" ref="K6:AC6" si="1">IF(K3&gt;$F$6,0,1)</f>
        <v>1</v>
      </c>
      <c r="L6" s="16">
        <f t="shared" si="1"/>
        <v>1</v>
      </c>
      <c r="M6" s="16">
        <f t="shared" si="1"/>
        <v>1</v>
      </c>
      <c r="N6" s="16">
        <f t="shared" si="1"/>
        <v>1</v>
      </c>
      <c r="O6" s="16">
        <f t="shared" si="1"/>
        <v>1</v>
      </c>
      <c r="P6" s="16">
        <f t="shared" si="1"/>
        <v>1</v>
      </c>
      <c r="Q6" s="16">
        <f t="shared" si="1"/>
        <v>1</v>
      </c>
      <c r="R6" s="16">
        <f t="shared" si="1"/>
        <v>1</v>
      </c>
      <c r="S6" s="16">
        <f t="shared" si="1"/>
        <v>1</v>
      </c>
      <c r="T6" s="16">
        <f t="shared" si="1"/>
        <v>0</v>
      </c>
      <c r="U6" s="16">
        <f t="shared" si="1"/>
        <v>0</v>
      </c>
      <c r="V6" s="16">
        <f t="shared" si="1"/>
        <v>0</v>
      </c>
      <c r="W6" s="16">
        <f t="shared" si="1"/>
        <v>0</v>
      </c>
      <c r="X6" s="16">
        <f t="shared" si="1"/>
        <v>0</v>
      </c>
      <c r="Y6" s="16">
        <f t="shared" si="1"/>
        <v>0</v>
      </c>
      <c r="Z6" s="16">
        <f t="shared" si="1"/>
        <v>0</v>
      </c>
      <c r="AA6" s="16">
        <f t="shared" si="1"/>
        <v>0</v>
      </c>
      <c r="AB6" s="16">
        <f t="shared" si="1"/>
        <v>0</v>
      </c>
      <c r="AC6" s="16">
        <f t="shared" si="1"/>
        <v>0</v>
      </c>
    </row>
    <row r="7" spans="1:49" x14ac:dyDescent="0.25">
      <c r="A7" s="3" t="s">
        <v>460</v>
      </c>
      <c r="F7" s="257">
        <v>3.806906019766098E-2</v>
      </c>
      <c r="J7" s="3">
        <f>$F$7*J5*J6</f>
        <v>7.6138120395321959E-2</v>
      </c>
      <c r="K7" s="3">
        <f t="shared" ref="K7:AC7" si="2">$F$7*K5*K6</f>
        <v>0.15227624079064392</v>
      </c>
      <c r="L7" s="3">
        <f t="shared" si="2"/>
        <v>0.22841436118596586</v>
      </c>
      <c r="M7" s="3">
        <f t="shared" si="2"/>
        <v>0.30455248158128784</v>
      </c>
      <c r="N7" s="3">
        <f t="shared" si="2"/>
        <v>0.38069060197660981</v>
      </c>
      <c r="O7" s="3">
        <f t="shared" si="2"/>
        <v>0.45682872237193173</v>
      </c>
      <c r="P7" s="3">
        <f t="shared" si="2"/>
        <v>0.5329668427672537</v>
      </c>
      <c r="Q7" s="3">
        <f t="shared" si="2"/>
        <v>0.60910496316257567</v>
      </c>
      <c r="R7" s="3">
        <f t="shared" si="2"/>
        <v>0.68524308355789765</v>
      </c>
      <c r="S7" s="3">
        <f t="shared" si="2"/>
        <v>0.76138120395321962</v>
      </c>
      <c r="T7" s="3">
        <f t="shared" si="2"/>
        <v>0</v>
      </c>
      <c r="U7" s="3">
        <f t="shared" si="2"/>
        <v>0</v>
      </c>
      <c r="V7" s="3">
        <f t="shared" si="2"/>
        <v>0</v>
      </c>
      <c r="W7" s="3">
        <f t="shared" si="2"/>
        <v>0</v>
      </c>
      <c r="X7" s="3">
        <f t="shared" si="2"/>
        <v>0</v>
      </c>
      <c r="Y7" s="3">
        <f t="shared" si="2"/>
        <v>0</v>
      </c>
      <c r="Z7" s="3">
        <f t="shared" si="2"/>
        <v>0</v>
      </c>
      <c r="AA7" s="3">
        <f t="shared" si="2"/>
        <v>0</v>
      </c>
      <c r="AB7" s="3">
        <f t="shared" si="2"/>
        <v>0</v>
      </c>
      <c r="AC7" s="3">
        <f t="shared" si="2"/>
        <v>0</v>
      </c>
    </row>
    <row r="9" spans="1:49" x14ac:dyDescent="0.25">
      <c r="A9" s="300" t="s">
        <v>389</v>
      </c>
      <c r="B9" s="78"/>
      <c r="C9" s="78"/>
      <c r="D9" s="78"/>
      <c r="E9" s="78"/>
      <c r="F9" s="78"/>
      <c r="G9" s="78"/>
      <c r="H9" s="301">
        <f>IRR(I9:AW9)</f>
        <v>3.010000000000046E-2</v>
      </c>
      <c r="I9" s="302">
        <f>ImpactW!I21</f>
        <v>-17.051702376790804</v>
      </c>
      <c r="J9" s="3">
        <f>ImpactW!J21</f>
        <v>0</v>
      </c>
      <c r="K9" s="3">
        <f>ImpactW!K21</f>
        <v>0</v>
      </c>
      <c r="L9" s="3">
        <f>ImpactW!L21</f>
        <v>0</v>
      </c>
      <c r="M9" s="3">
        <f>ImpactW!M21</f>
        <v>0</v>
      </c>
      <c r="N9" s="3">
        <f>ImpactW!N21</f>
        <v>0</v>
      </c>
      <c r="O9" s="3">
        <f>ImpactW!O21</f>
        <v>0.3773893235039617</v>
      </c>
      <c r="P9" s="3">
        <f>ImpactW!P21</f>
        <v>0.38871100320908053</v>
      </c>
      <c r="Q9" s="3">
        <f>ImpactW!Q21</f>
        <v>0.40037233330535299</v>
      </c>
      <c r="R9" s="3">
        <f>ImpactW!R21</f>
        <v>0.41238350330451357</v>
      </c>
      <c r="S9" s="3">
        <f>ImpactW!S21</f>
        <v>0.42475500840364899</v>
      </c>
      <c r="T9" s="3">
        <f>ImpactW!T21</f>
        <v>1.0640030613865761</v>
      </c>
      <c r="U9" s="3">
        <f>ImpactW!U21</f>
        <v>1.0639593116207104</v>
      </c>
      <c r="V9" s="3">
        <f>ImpactW!V21</f>
        <v>1.063914249361869</v>
      </c>
      <c r="W9" s="3">
        <f>ImpactW!W21</f>
        <v>1.0638678352352622</v>
      </c>
      <c r="X9" s="3">
        <f>ImpactW!X21</f>
        <v>1.0638200286848574</v>
      </c>
      <c r="Y9" s="3">
        <f>ImpactW!Y21</f>
        <v>1.0637707879379401</v>
      </c>
      <c r="Z9" s="3">
        <f>ImpactW!Z21</f>
        <v>1.0637200699686156</v>
      </c>
      <c r="AA9" s="3">
        <f>ImpactW!AA21</f>
        <v>1.0636678304602112</v>
      </c>
      <c r="AB9" s="3">
        <f>ImpactW!AB21</f>
        <v>1.0636140237665548</v>
      </c>
      <c r="AC9" s="3">
        <f>ImpactW!AC21</f>
        <v>1.0635586028720885</v>
      </c>
      <c r="AD9" s="3">
        <f>ImpactW!AD21</f>
        <v>1.0635015193507884</v>
      </c>
      <c r="AE9" s="3">
        <f>ImpactW!AE21</f>
        <v>1.063442723323849</v>
      </c>
      <c r="AF9" s="3">
        <f>ImpactW!AF21</f>
        <v>1.0633821634161018</v>
      </c>
      <c r="AG9" s="3">
        <f>ImpactW!AG21</f>
        <v>1.0633197867111219</v>
      </c>
      <c r="AH9" s="3">
        <f>ImpactW!AH21</f>
        <v>1.0632555387049927</v>
      </c>
      <c r="AI9" s="3">
        <f>ImpactW!AI21</f>
        <v>1.0631893632586797</v>
      </c>
      <c r="AJ9" s="3">
        <f>ImpactW!AJ21</f>
        <v>1.0631212025489774</v>
      </c>
      <c r="AK9" s="3">
        <f>ImpactW!AK21</f>
        <v>1.0630509970179838</v>
      </c>
      <c r="AL9" s="3">
        <f>ImpactW!AL21</f>
        <v>1.0629786853210603</v>
      </c>
      <c r="AM9" s="3">
        <f>ImpactW!AM21</f>
        <v>1.0629042042732293</v>
      </c>
      <c r="AN9" s="3">
        <f>ImpactW!AN21</f>
        <v>1.0628274887939633</v>
      </c>
      <c r="AO9" s="3">
        <f>ImpactW!AO21</f>
        <v>1.0627484718503193</v>
      </c>
      <c r="AP9" s="3">
        <f>ImpactW!AP21</f>
        <v>1.0626670843983661</v>
      </c>
      <c r="AQ9" s="3">
        <f>ImpactW!AQ21</f>
        <v>1.0625832553228542</v>
      </c>
      <c r="AR9" s="3">
        <f>ImpactW!AR21</f>
        <v>1.0624969113750768</v>
      </c>
      <c r="AS9" s="3">
        <f>ImpactW!AS21</f>
        <v>1.0624079771088664</v>
      </c>
      <c r="AT9" s="3">
        <f>ImpactW!AT21</f>
        <v>1.0623163748146693</v>
      </c>
      <c r="AU9" s="3">
        <f>ImpactW!AU21</f>
        <v>1.0622220244516465</v>
      </c>
      <c r="AV9" s="3">
        <f>ImpactW!AV21</f>
        <v>1.0621248435777333</v>
      </c>
      <c r="AW9" s="3">
        <f>ImpactW!AW21</f>
        <v>1.0620247472776025</v>
      </c>
    </row>
    <row r="10" spans="1:49" x14ac:dyDescent="0.25">
      <c r="A10" s="79"/>
      <c r="B10" s="80"/>
      <c r="C10" s="80"/>
      <c r="D10" s="80"/>
      <c r="E10" s="80"/>
      <c r="F10" s="80"/>
      <c r="G10" s="80"/>
      <c r="H10" s="80"/>
      <c r="I10" s="303"/>
    </row>
    <row r="11" spans="1:49" ht="15.75" x14ac:dyDescent="0.25">
      <c r="A11" s="81" t="s">
        <v>463</v>
      </c>
      <c r="B11" s="82"/>
      <c r="C11" s="82"/>
      <c r="D11" s="82"/>
      <c r="E11" s="82"/>
      <c r="F11" s="82"/>
      <c r="G11" s="82"/>
      <c r="H11" s="305">
        <f>IRR(I11:AW11)</f>
        <v>4.0100000001760394E-2</v>
      </c>
      <c r="I11" s="304">
        <f>I9</f>
        <v>-17.051702376790804</v>
      </c>
      <c r="J11" s="3">
        <f>J7+J9</f>
        <v>7.6138120395321959E-2</v>
      </c>
      <c r="K11" s="3">
        <f t="shared" ref="K11:AW11" si="3">K7+K9</f>
        <v>0.15227624079064392</v>
      </c>
      <c r="L11" s="3">
        <f t="shared" si="3"/>
        <v>0.22841436118596586</v>
      </c>
      <c r="M11" s="3">
        <f t="shared" si="3"/>
        <v>0.30455248158128784</v>
      </c>
      <c r="N11" s="3">
        <f t="shared" si="3"/>
        <v>0.38069060197660981</v>
      </c>
      <c r="O11" s="3">
        <f t="shared" si="3"/>
        <v>0.83421804587589343</v>
      </c>
      <c r="P11" s="3">
        <f t="shared" si="3"/>
        <v>0.92167784597633418</v>
      </c>
      <c r="Q11" s="3">
        <f t="shared" si="3"/>
        <v>1.0094772964679286</v>
      </c>
      <c r="R11" s="3">
        <f t="shared" si="3"/>
        <v>1.0976265868624111</v>
      </c>
      <c r="S11" s="3">
        <f t="shared" si="3"/>
        <v>1.1861362123568686</v>
      </c>
      <c r="T11" s="3">
        <f t="shared" si="3"/>
        <v>1.0640030613865761</v>
      </c>
      <c r="U11" s="3">
        <f t="shared" si="3"/>
        <v>1.0639593116207104</v>
      </c>
      <c r="V11" s="3">
        <f t="shared" si="3"/>
        <v>1.063914249361869</v>
      </c>
      <c r="W11" s="3">
        <f t="shared" si="3"/>
        <v>1.0638678352352622</v>
      </c>
      <c r="X11" s="3">
        <f t="shared" si="3"/>
        <v>1.0638200286848574</v>
      </c>
      <c r="Y11" s="3">
        <f t="shared" si="3"/>
        <v>1.0637707879379401</v>
      </c>
      <c r="Z11" s="3">
        <f t="shared" si="3"/>
        <v>1.0637200699686156</v>
      </c>
      <c r="AA11" s="3">
        <f t="shared" si="3"/>
        <v>1.0636678304602112</v>
      </c>
      <c r="AB11" s="3">
        <f t="shared" si="3"/>
        <v>1.0636140237665548</v>
      </c>
      <c r="AC11" s="3">
        <f t="shared" si="3"/>
        <v>1.0635586028720885</v>
      </c>
      <c r="AD11" s="3">
        <f t="shared" si="3"/>
        <v>1.0635015193507884</v>
      </c>
      <c r="AE11" s="3">
        <f t="shared" si="3"/>
        <v>1.063442723323849</v>
      </c>
      <c r="AF11" s="3">
        <f t="shared" si="3"/>
        <v>1.0633821634161018</v>
      </c>
      <c r="AG11" s="3">
        <f t="shared" si="3"/>
        <v>1.0633197867111219</v>
      </c>
      <c r="AH11" s="3">
        <f t="shared" si="3"/>
        <v>1.0632555387049927</v>
      </c>
      <c r="AI11" s="3">
        <f t="shared" si="3"/>
        <v>1.0631893632586797</v>
      </c>
      <c r="AJ11" s="3">
        <f t="shared" si="3"/>
        <v>1.0631212025489774</v>
      </c>
      <c r="AK11" s="3">
        <f t="shared" si="3"/>
        <v>1.0630509970179838</v>
      </c>
      <c r="AL11" s="3">
        <f t="shared" si="3"/>
        <v>1.0629786853210603</v>
      </c>
      <c r="AM11" s="3">
        <f t="shared" si="3"/>
        <v>1.0629042042732293</v>
      </c>
      <c r="AN11" s="3">
        <f t="shared" si="3"/>
        <v>1.0628274887939633</v>
      </c>
      <c r="AO11" s="3">
        <f t="shared" si="3"/>
        <v>1.0627484718503193</v>
      </c>
      <c r="AP11" s="3">
        <f t="shared" si="3"/>
        <v>1.0626670843983661</v>
      </c>
      <c r="AQ11" s="3">
        <f t="shared" si="3"/>
        <v>1.0625832553228542</v>
      </c>
      <c r="AR11" s="3">
        <f t="shared" si="3"/>
        <v>1.0624969113750768</v>
      </c>
      <c r="AS11" s="3">
        <f t="shared" si="3"/>
        <v>1.0624079771088664</v>
      </c>
      <c r="AT11" s="3">
        <f t="shared" si="3"/>
        <v>1.0623163748146693</v>
      </c>
      <c r="AU11" s="3">
        <f t="shared" si="3"/>
        <v>1.0622220244516465</v>
      </c>
      <c r="AV11" s="3">
        <f t="shared" si="3"/>
        <v>1.0621248435777333</v>
      </c>
      <c r="AW11" s="3">
        <f t="shared" si="3"/>
        <v>1.0620247472776025</v>
      </c>
    </row>
    <row r="13" spans="1:49" x14ac:dyDescent="0.25">
      <c r="F13" s="8" t="s">
        <v>489</v>
      </c>
      <c r="H13" s="20">
        <f>H11-H9</f>
        <v>1.0000000001759934E-2</v>
      </c>
    </row>
    <row r="15" spans="1:49" x14ac:dyDescent="0.25">
      <c r="F15" s="8" t="s">
        <v>490</v>
      </c>
      <c r="H15" s="318">
        <v>0.01</v>
      </c>
    </row>
    <row r="16" spans="1:49" x14ac:dyDescent="0.25">
      <c r="F16" s="10" t="s">
        <v>491</v>
      </c>
      <c r="H16" s="319">
        <f>H13-H15</f>
        <v>1.759934212253178E-12</v>
      </c>
    </row>
  </sheetData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50EB5-A9D6-4979-9CF4-4A3E83CE97B7}">
  <sheetPr codeName="Sheet14">
    <pageSetUpPr fitToPage="1"/>
  </sheetPr>
  <dimension ref="A1:AW43"/>
  <sheetViews>
    <sheetView zoomScaleNormal="100" workbookViewId="0">
      <selection activeCell="A2" sqref="A2"/>
    </sheetView>
  </sheetViews>
  <sheetFormatPr defaultRowHeight="15" x14ac:dyDescent="0.25"/>
  <cols>
    <col min="1" max="6" width="9.140625" style="3"/>
    <col min="7" max="7" width="9.140625" style="3" customWidth="1"/>
    <col min="8" max="16384" width="9.140625" style="3"/>
  </cols>
  <sheetData>
    <row r="1" spans="1:49" ht="23.25" x14ac:dyDescent="0.35">
      <c r="A1" s="2" t="s">
        <v>476</v>
      </c>
    </row>
    <row r="3" spans="1:49" x14ac:dyDescent="0.25">
      <c r="A3" s="4" t="s">
        <v>475</v>
      </c>
      <c r="E3" s="10" t="s">
        <v>474</v>
      </c>
      <c r="F3" s="315">
        <f>ImpactW!G15</f>
        <v>3.0099999999999998E-2</v>
      </c>
      <c r="G3" s="9" t="s">
        <v>482</v>
      </c>
      <c r="I3" s="26">
        <v>0</v>
      </c>
      <c r="J3" s="26">
        <f>I3+1</f>
        <v>1</v>
      </c>
      <c r="K3" s="26">
        <f t="shared" ref="K3:AW3" si="0">J3+1</f>
        <v>2</v>
      </c>
      <c r="L3" s="26">
        <f t="shared" si="0"/>
        <v>3</v>
      </c>
      <c r="M3" s="26">
        <f t="shared" si="0"/>
        <v>4</v>
      </c>
      <c r="N3" s="26">
        <f t="shared" si="0"/>
        <v>5</v>
      </c>
      <c r="O3" s="26">
        <f t="shared" si="0"/>
        <v>6</v>
      </c>
      <c r="P3" s="26">
        <f t="shared" si="0"/>
        <v>7</v>
      </c>
      <c r="Q3" s="26">
        <f t="shared" si="0"/>
        <v>8</v>
      </c>
      <c r="R3" s="26">
        <f t="shared" si="0"/>
        <v>9</v>
      </c>
      <c r="S3" s="26">
        <f t="shared" si="0"/>
        <v>10</v>
      </c>
      <c r="T3" s="26">
        <f t="shared" si="0"/>
        <v>11</v>
      </c>
      <c r="U3" s="26">
        <f t="shared" si="0"/>
        <v>12</v>
      </c>
      <c r="V3" s="26">
        <f t="shared" si="0"/>
        <v>13</v>
      </c>
      <c r="W3" s="26">
        <f t="shared" si="0"/>
        <v>14</v>
      </c>
      <c r="X3" s="26">
        <f t="shared" si="0"/>
        <v>15</v>
      </c>
      <c r="Y3" s="26">
        <f t="shared" si="0"/>
        <v>16</v>
      </c>
      <c r="Z3" s="26">
        <f t="shared" si="0"/>
        <v>17</v>
      </c>
      <c r="AA3" s="26">
        <f t="shared" si="0"/>
        <v>18</v>
      </c>
      <c r="AB3" s="26">
        <f t="shared" si="0"/>
        <v>19</v>
      </c>
      <c r="AC3" s="26">
        <f t="shared" si="0"/>
        <v>20</v>
      </c>
      <c r="AD3" s="26">
        <f t="shared" si="0"/>
        <v>21</v>
      </c>
      <c r="AE3" s="26">
        <f t="shared" si="0"/>
        <v>22</v>
      </c>
      <c r="AF3" s="26">
        <f t="shared" si="0"/>
        <v>23</v>
      </c>
      <c r="AG3" s="26">
        <f t="shared" si="0"/>
        <v>24</v>
      </c>
      <c r="AH3" s="26">
        <f t="shared" si="0"/>
        <v>25</v>
      </c>
      <c r="AI3" s="26">
        <f t="shared" si="0"/>
        <v>26</v>
      </c>
      <c r="AJ3" s="26">
        <f t="shared" si="0"/>
        <v>27</v>
      </c>
      <c r="AK3" s="26">
        <f t="shared" si="0"/>
        <v>28</v>
      </c>
      <c r="AL3" s="26">
        <f t="shared" si="0"/>
        <v>29</v>
      </c>
      <c r="AM3" s="26">
        <f t="shared" si="0"/>
        <v>30</v>
      </c>
      <c r="AN3" s="26">
        <f t="shared" si="0"/>
        <v>31</v>
      </c>
      <c r="AO3" s="26">
        <f t="shared" si="0"/>
        <v>32</v>
      </c>
      <c r="AP3" s="26">
        <f t="shared" si="0"/>
        <v>33</v>
      </c>
      <c r="AQ3" s="26">
        <f t="shared" si="0"/>
        <v>34</v>
      </c>
      <c r="AR3" s="26">
        <f t="shared" si="0"/>
        <v>35</v>
      </c>
      <c r="AS3" s="26">
        <f t="shared" si="0"/>
        <v>36</v>
      </c>
      <c r="AT3" s="26">
        <f t="shared" si="0"/>
        <v>37</v>
      </c>
      <c r="AU3" s="26">
        <f t="shared" si="0"/>
        <v>38</v>
      </c>
      <c r="AV3" s="26">
        <f t="shared" si="0"/>
        <v>39</v>
      </c>
      <c r="AW3" s="26">
        <f t="shared" si="0"/>
        <v>40</v>
      </c>
    </row>
    <row r="5" spans="1:49" x14ac:dyDescent="0.25">
      <c r="A5" s="3" t="s">
        <v>464</v>
      </c>
      <c r="G5" s="3">
        <f>NPV($F$3,'Com Impact'!J5:AW5)</f>
        <v>17.051702376790804</v>
      </c>
      <c r="I5" s="3">
        <f>Project!I17+Project!I21</f>
        <v>0</v>
      </c>
      <c r="J5" s="3">
        <f>Project!J17+Project!J21</f>
        <v>2</v>
      </c>
      <c r="K5" s="3">
        <f>Project!K17+Project!K21</f>
        <v>2</v>
      </c>
      <c r="L5" s="3">
        <f>Project!L17+Project!L21</f>
        <v>2</v>
      </c>
      <c r="M5" s="3">
        <f>Project!M17+Project!M21</f>
        <v>2</v>
      </c>
      <c r="N5" s="3">
        <f>Project!N17+Project!N21</f>
        <v>2</v>
      </c>
      <c r="O5" s="3">
        <f>Project!O17+Project!O21</f>
        <v>2</v>
      </c>
      <c r="P5" s="3">
        <f>Project!P17+Project!P21</f>
        <v>2</v>
      </c>
      <c r="Q5" s="3">
        <f>Project!Q17+Project!Q21</f>
        <v>2</v>
      </c>
      <c r="R5" s="3">
        <f>Project!R17+Project!R21</f>
        <v>2</v>
      </c>
      <c r="S5" s="3">
        <f>Project!S17+Project!S21</f>
        <v>2</v>
      </c>
      <c r="T5" s="3">
        <f>Project!T17+Project!T21</f>
        <v>0</v>
      </c>
      <c r="U5" s="3">
        <f>Project!U17+Project!U21</f>
        <v>0</v>
      </c>
      <c r="V5" s="3">
        <f>Project!V17+Project!V21</f>
        <v>0</v>
      </c>
      <c r="W5" s="3">
        <f>Project!W17+Project!W21</f>
        <v>0</v>
      </c>
      <c r="X5" s="3">
        <f>Project!X17+Project!X21</f>
        <v>0</v>
      </c>
      <c r="Y5" s="3">
        <f>Project!Y17+Project!Y21</f>
        <v>0</v>
      </c>
      <c r="Z5" s="3">
        <f>Project!Z17+Project!Z21</f>
        <v>0</v>
      </c>
      <c r="AA5" s="3">
        <f>Project!AA17+Project!AA21</f>
        <v>0</v>
      </c>
      <c r="AB5" s="3">
        <f>Project!AB17+Project!AB21</f>
        <v>0</v>
      </c>
      <c r="AC5" s="3">
        <f>Project!AC17+Project!AC21</f>
        <v>0</v>
      </c>
    </row>
    <row r="6" spans="1:49" x14ac:dyDescent="0.25">
      <c r="I6" s="11" t="s">
        <v>488</v>
      </c>
      <c r="J6" s="181">
        <f>-J5</f>
        <v>-2</v>
      </c>
      <c r="K6" s="181">
        <f t="shared" ref="K6:AC6" si="1">-K5</f>
        <v>-2</v>
      </c>
      <c r="L6" s="181">
        <f t="shared" si="1"/>
        <v>-2</v>
      </c>
      <c r="M6" s="181">
        <f t="shared" si="1"/>
        <v>-2</v>
      </c>
      <c r="N6" s="181">
        <f t="shared" si="1"/>
        <v>-2</v>
      </c>
      <c r="O6" s="181">
        <f t="shared" si="1"/>
        <v>-2</v>
      </c>
      <c r="P6" s="181">
        <f t="shared" si="1"/>
        <v>-2</v>
      </c>
      <c r="Q6" s="181">
        <f t="shared" si="1"/>
        <v>-2</v>
      </c>
      <c r="R6" s="181">
        <f t="shared" si="1"/>
        <v>-2</v>
      </c>
      <c r="S6" s="181">
        <f t="shared" si="1"/>
        <v>-2</v>
      </c>
      <c r="T6" s="181">
        <f t="shared" si="1"/>
        <v>0</v>
      </c>
      <c r="U6" s="181">
        <f t="shared" si="1"/>
        <v>0</v>
      </c>
      <c r="V6" s="181">
        <f t="shared" si="1"/>
        <v>0</v>
      </c>
      <c r="W6" s="181">
        <f t="shared" si="1"/>
        <v>0</v>
      </c>
      <c r="X6" s="181">
        <f t="shared" si="1"/>
        <v>0</v>
      </c>
      <c r="Y6" s="181">
        <f t="shared" si="1"/>
        <v>0</v>
      </c>
      <c r="Z6" s="181">
        <f t="shared" si="1"/>
        <v>0</v>
      </c>
      <c r="AA6" s="181">
        <f t="shared" si="1"/>
        <v>0</v>
      </c>
      <c r="AB6" s="181">
        <f t="shared" si="1"/>
        <v>0</v>
      </c>
      <c r="AC6" s="181">
        <f t="shared" si="1"/>
        <v>0</v>
      </c>
    </row>
    <row r="7" spans="1:49" x14ac:dyDescent="0.25">
      <c r="A7" s="3" t="s">
        <v>465</v>
      </c>
      <c r="E7" s="11" t="s">
        <v>470</v>
      </c>
    </row>
    <row r="8" spans="1:49" x14ac:dyDescent="0.25">
      <c r="A8" s="3" t="s">
        <v>466</v>
      </c>
      <c r="E8" s="1">
        <v>1</v>
      </c>
      <c r="G8" s="3">
        <f>NPV($F$3,'Com Impact'!J8:AW8)</f>
        <v>17.051702376790814</v>
      </c>
      <c r="J8" s="3">
        <f>ImpactW!J21*$E$8</f>
        <v>0</v>
      </c>
      <c r="K8" s="3">
        <f>ImpactW!K21*$E$8</f>
        <v>0</v>
      </c>
      <c r="L8" s="3">
        <f>ImpactW!L21*$E$8</f>
        <v>0</v>
      </c>
      <c r="M8" s="3">
        <f>ImpactW!M21*$E$8</f>
        <v>0</v>
      </c>
      <c r="N8" s="3">
        <f>ImpactW!N21*$E$8</f>
        <v>0</v>
      </c>
      <c r="O8" s="3">
        <f>ImpactW!O21*$E$8</f>
        <v>0.3773893235039617</v>
      </c>
      <c r="P8" s="3">
        <f>ImpactW!P21*$E$8</f>
        <v>0.38871100320908053</v>
      </c>
      <c r="Q8" s="3">
        <f>ImpactW!Q21*$E$8</f>
        <v>0.40037233330535299</v>
      </c>
      <c r="R8" s="3">
        <f>ImpactW!R21*$E$8</f>
        <v>0.41238350330451357</v>
      </c>
      <c r="S8" s="3">
        <f>ImpactW!S21*$E$8</f>
        <v>0.42475500840364899</v>
      </c>
      <c r="T8" s="3">
        <f>ImpactW!T21*$E$8</f>
        <v>1.0640030613865761</v>
      </c>
      <c r="U8" s="3">
        <f>ImpactW!U21*$E$8</f>
        <v>1.0639593116207104</v>
      </c>
      <c r="V8" s="3">
        <f>ImpactW!V21*$E$8</f>
        <v>1.063914249361869</v>
      </c>
      <c r="W8" s="3">
        <f>ImpactW!W21*$E$8</f>
        <v>1.0638678352352622</v>
      </c>
      <c r="X8" s="3">
        <f>ImpactW!X21*$E$8</f>
        <v>1.0638200286848574</v>
      </c>
      <c r="Y8" s="3">
        <f>ImpactW!Y21*$E$8</f>
        <v>1.0637707879379401</v>
      </c>
      <c r="Z8" s="3">
        <f>ImpactW!Z21*$E$8</f>
        <v>1.0637200699686156</v>
      </c>
      <c r="AA8" s="3">
        <f>ImpactW!AA21*$E$8</f>
        <v>1.0636678304602112</v>
      </c>
      <c r="AB8" s="3">
        <f>ImpactW!AB21*$E$8</f>
        <v>1.0636140237665548</v>
      </c>
      <c r="AC8" s="3">
        <f>ImpactW!AC21*$E$8</f>
        <v>1.0635586028720885</v>
      </c>
      <c r="AD8" s="3">
        <f>ImpactW!AD21*$E$8</f>
        <v>1.0635015193507884</v>
      </c>
      <c r="AE8" s="3">
        <f>ImpactW!AE21*$E$8</f>
        <v>1.063442723323849</v>
      </c>
      <c r="AF8" s="3">
        <f>ImpactW!AF21*$E$8</f>
        <v>1.0633821634161018</v>
      </c>
      <c r="AG8" s="3">
        <f>ImpactW!AG21*$E$8</f>
        <v>1.0633197867111219</v>
      </c>
      <c r="AH8" s="3">
        <f>ImpactW!AH21*$E$8</f>
        <v>1.0632555387049927</v>
      </c>
      <c r="AI8" s="3">
        <f>ImpactW!AI21*$E$8</f>
        <v>1.0631893632586797</v>
      </c>
      <c r="AJ8" s="3">
        <f>ImpactW!AJ21*$E$8</f>
        <v>1.0631212025489774</v>
      </c>
      <c r="AK8" s="3">
        <f>ImpactW!AK21*$E$8</f>
        <v>1.0630509970179838</v>
      </c>
      <c r="AL8" s="3">
        <f>ImpactW!AL21*$E$8</f>
        <v>1.0629786853210603</v>
      </c>
      <c r="AM8" s="3">
        <f>ImpactW!AM21*$E$8</f>
        <v>1.0629042042732293</v>
      </c>
      <c r="AN8" s="3">
        <f>ImpactW!AN21*$E$8</f>
        <v>1.0628274887939633</v>
      </c>
      <c r="AO8" s="3">
        <f>ImpactW!AO21*$E$8</f>
        <v>1.0627484718503193</v>
      </c>
      <c r="AP8" s="3">
        <f>ImpactW!AP21*$E$8</f>
        <v>1.0626670843983661</v>
      </c>
      <c r="AQ8" s="3">
        <f>ImpactW!AQ21*$E$8</f>
        <v>1.0625832553228542</v>
      </c>
      <c r="AR8" s="3">
        <f>ImpactW!AR21*$E$8</f>
        <v>1.0624969113750768</v>
      </c>
      <c r="AS8" s="3">
        <f>ImpactW!AS21*$E$8</f>
        <v>1.0624079771088664</v>
      </c>
      <c r="AT8" s="3">
        <f>ImpactW!AT21*$E$8</f>
        <v>1.0623163748146693</v>
      </c>
      <c r="AU8" s="3">
        <f>ImpactW!AU21*$E$8</f>
        <v>1.0622220244516465</v>
      </c>
      <c r="AV8" s="3">
        <f>ImpactW!AV21*$E$8</f>
        <v>1.0621248435777333</v>
      </c>
      <c r="AW8" s="3">
        <f>ImpactW!AW21*$E$8</f>
        <v>1.0620247472776025</v>
      </c>
    </row>
    <row r="9" spans="1:49" x14ac:dyDescent="0.25">
      <c r="A9" s="3" t="s">
        <v>467</v>
      </c>
      <c r="E9" s="1">
        <v>1</v>
      </c>
      <c r="G9" s="3">
        <f>NPV($F$3,'Com Impact'!J9:AW9)</f>
        <v>2.2891999303666961</v>
      </c>
      <c r="J9" s="3">
        <f>$E$9*SUM(Accel!J17:J21)</f>
        <v>0.5</v>
      </c>
      <c r="K9" s="3">
        <f>$E$9*SUM(Accel!K17:K21)</f>
        <v>0.5</v>
      </c>
      <c r="L9" s="3">
        <f>$E$9*SUM(Accel!L17:L21)</f>
        <v>0.5</v>
      </c>
      <c r="M9" s="3">
        <f>$E$9*SUM(Accel!M17:M21)</f>
        <v>0.5</v>
      </c>
      <c r="N9" s="3">
        <f>$E$9*SUM(Accel!N17:N21)</f>
        <v>0.5</v>
      </c>
      <c r="O9" s="3">
        <f>$E$9*SUM(Accel!O17:O21)</f>
        <v>0</v>
      </c>
      <c r="P9" s="3">
        <f>$E$9*SUM(Accel!P17:P21)</f>
        <v>0</v>
      </c>
      <c r="Q9" s="3">
        <f>$E$9*SUM(Accel!Q17:Q21)</f>
        <v>0</v>
      </c>
      <c r="R9" s="3">
        <f>$E$9*SUM(Accel!R17:R21)</f>
        <v>0</v>
      </c>
      <c r="S9" s="3">
        <f>$E$9*SUM(Accel!S17:S21)</f>
        <v>0</v>
      </c>
      <c r="T9" s="3">
        <f>$E$9*SUM(Accel!T17:T21)</f>
        <v>0</v>
      </c>
      <c r="U9" s="3">
        <f>$E$9*SUM(Accel!U17:U21)</f>
        <v>0</v>
      </c>
      <c r="V9" s="3">
        <f>$E$9*SUM(Accel!V17:V21)</f>
        <v>0</v>
      </c>
      <c r="W9" s="3">
        <f>$E$9*SUM(Accel!W17:W21)</f>
        <v>0</v>
      </c>
      <c r="X9" s="3">
        <f>$E$9*SUM(Accel!X17:X21)</f>
        <v>0</v>
      </c>
      <c r="Y9" s="3">
        <f>$E$9*SUM(Accel!Y17:Y21)</f>
        <v>0</v>
      </c>
      <c r="Z9" s="3">
        <f>$E$9*SUM(Accel!Z17:Z21)</f>
        <v>0</v>
      </c>
      <c r="AA9" s="3">
        <f>$E$9*SUM(Accel!AA17:AA21)</f>
        <v>0</v>
      </c>
      <c r="AB9" s="3">
        <f>$E$9*SUM(Accel!AB17:AB21)</f>
        <v>0</v>
      </c>
      <c r="AC9" s="3">
        <f>$E$9*SUM(Accel!AC17:AC21)</f>
        <v>0</v>
      </c>
    </row>
    <row r="10" spans="1:49" x14ac:dyDescent="0.25">
      <c r="A10" s="3" t="s">
        <v>468</v>
      </c>
      <c r="E10" s="1">
        <v>1</v>
      </c>
      <c r="G10" s="3">
        <f>NPV($F$3,'Com Impact'!J10:AW10)</f>
        <v>3.4116973627289764</v>
      </c>
      <c r="J10" s="3">
        <f>$E$10*PFS!J7</f>
        <v>7.6138120395321959E-2</v>
      </c>
      <c r="K10" s="3">
        <f>$E$10*PFS!K7</f>
        <v>0.15227624079064392</v>
      </c>
      <c r="L10" s="3">
        <f>$E$10*PFS!L7</f>
        <v>0.22841436118596586</v>
      </c>
      <c r="M10" s="3">
        <f>$E$10*PFS!M7</f>
        <v>0.30455248158128784</v>
      </c>
      <c r="N10" s="3">
        <f>$E$10*PFS!N7</f>
        <v>0.38069060197660981</v>
      </c>
      <c r="O10" s="3">
        <f>$E$10*PFS!O7</f>
        <v>0.45682872237193173</v>
      </c>
      <c r="P10" s="3">
        <f>$E$10*PFS!P7</f>
        <v>0.5329668427672537</v>
      </c>
      <c r="Q10" s="3">
        <f>$E$10*PFS!Q7</f>
        <v>0.60910496316257567</v>
      </c>
      <c r="R10" s="3">
        <f>$E$10*PFS!R7</f>
        <v>0.68524308355789765</v>
      </c>
      <c r="S10" s="3">
        <f>$E$10*PFS!S7</f>
        <v>0.76138120395321962</v>
      </c>
      <c r="T10" s="3">
        <f>$E$10*PFS!T7</f>
        <v>0</v>
      </c>
      <c r="U10" s="3">
        <f>$E$10*PFS!U7</f>
        <v>0</v>
      </c>
      <c r="V10" s="3">
        <f>$E$10*PFS!V7</f>
        <v>0</v>
      </c>
      <c r="W10" s="3">
        <f>$E$10*PFS!W7</f>
        <v>0</v>
      </c>
      <c r="X10" s="3">
        <f>$E$10*PFS!X7</f>
        <v>0</v>
      </c>
      <c r="Y10" s="3">
        <f>$E$10*PFS!Y7</f>
        <v>0</v>
      </c>
      <c r="Z10" s="3">
        <f>$E$10*PFS!Z7</f>
        <v>0</v>
      </c>
      <c r="AA10" s="3">
        <f>$E$10*PFS!AA7</f>
        <v>0</v>
      </c>
      <c r="AB10" s="3">
        <f>$E$10*PFS!AB7</f>
        <v>0</v>
      </c>
      <c r="AC10" s="3">
        <f>$E$10*PFS!AC7</f>
        <v>0</v>
      </c>
    </row>
    <row r="11" spans="1:49" x14ac:dyDescent="0.25">
      <c r="A11" s="3" t="s">
        <v>469</v>
      </c>
      <c r="E11" s="1">
        <v>1</v>
      </c>
      <c r="G11" s="3">
        <f>NPV($F$3,'Com Impact'!J11:AW11)</f>
        <v>4.456490852934861</v>
      </c>
      <c r="J11" s="3">
        <f>$E$11*'Special Tax'!J26</f>
        <v>0.5269123606869498</v>
      </c>
      <c r="K11" s="3">
        <f>$E$11*'Special Tax'!K26</f>
        <v>0.5269123606869498</v>
      </c>
      <c r="L11" s="3">
        <f>$E$11*'Special Tax'!L26</f>
        <v>0.5269123606869498</v>
      </c>
      <c r="M11" s="3">
        <f>$E$11*'Special Tax'!M26</f>
        <v>0.5269123606869498</v>
      </c>
      <c r="N11" s="3">
        <f>$E$11*'Special Tax'!N26</f>
        <v>0.5269123606869498</v>
      </c>
      <c r="O11" s="3">
        <f>$E$11*'Special Tax'!O26</f>
        <v>0.52394042676965691</v>
      </c>
      <c r="P11" s="3">
        <f>$E$11*'Special Tax'!P26</f>
        <v>0.52087933483484516</v>
      </c>
      <c r="Q11" s="3">
        <f>$E$11*'Special Tax'!Q26</f>
        <v>0.51772641014198895</v>
      </c>
      <c r="R11" s="3">
        <f>$E$11*'Special Tax'!R26</f>
        <v>0.5144788977083472</v>
      </c>
      <c r="S11" s="3">
        <f>$E$11*'Special Tax'!S26</f>
        <v>0.5111339599016963</v>
      </c>
      <c r="T11" s="3">
        <f>$E$11*'Special Tax'!T26</f>
        <v>0</v>
      </c>
      <c r="U11" s="3">
        <f>$E$11*'Special Tax'!U26</f>
        <v>0</v>
      </c>
      <c r="V11" s="3">
        <f>$E$11*'Special Tax'!V26</f>
        <v>0</v>
      </c>
      <c r="W11" s="3">
        <f>$E$11*'Special Tax'!W26</f>
        <v>0</v>
      </c>
      <c r="X11" s="3">
        <f>$E$11*'Special Tax'!X26</f>
        <v>0</v>
      </c>
      <c r="Y11" s="3">
        <f>$E$11*'Special Tax'!Y26</f>
        <v>0</v>
      </c>
      <c r="Z11" s="3">
        <f>$E$11*'Special Tax'!Z26</f>
        <v>0</v>
      </c>
      <c r="AA11" s="3">
        <f>$E$11*'Special Tax'!AA26</f>
        <v>0</v>
      </c>
      <c r="AB11" s="3">
        <f>$E$11*'Special Tax'!AB26</f>
        <v>0</v>
      </c>
      <c r="AC11" s="3">
        <f>$E$11*'Special Tax'!AC26</f>
        <v>0</v>
      </c>
      <c r="AD11" s="3">
        <f>$E$11*'Special Tax'!AD26</f>
        <v>0</v>
      </c>
      <c r="AE11" s="3">
        <f>$E$11*'Special Tax'!AE26</f>
        <v>0</v>
      </c>
      <c r="AF11" s="3">
        <f>$E$11*'Special Tax'!AF26</f>
        <v>0</v>
      </c>
      <c r="AG11" s="3">
        <f>$E$11*'Special Tax'!AG26</f>
        <v>0</v>
      </c>
      <c r="AH11" s="3">
        <f>$E$11*'Special Tax'!AH26</f>
        <v>0</v>
      </c>
      <c r="AI11" s="3">
        <f>$E$11*'Special Tax'!AI26</f>
        <v>0</v>
      </c>
      <c r="AJ11" s="3">
        <f>$E$11*'Special Tax'!AJ26</f>
        <v>0</v>
      </c>
      <c r="AK11" s="3">
        <f>$E$11*'Special Tax'!AK26</f>
        <v>0</v>
      </c>
      <c r="AL11" s="3">
        <f>$E$11*'Special Tax'!AL26</f>
        <v>0</v>
      </c>
      <c r="AM11" s="3">
        <f>$E$11*'Special Tax'!AM26</f>
        <v>0</v>
      </c>
      <c r="AN11" s="3">
        <f>$E$11*'Special Tax'!AN26</f>
        <v>0</v>
      </c>
      <c r="AO11" s="3">
        <f>$E$11*'Special Tax'!AO26</f>
        <v>0</v>
      </c>
      <c r="AP11" s="3">
        <f>$E$11*'Special Tax'!AP26</f>
        <v>0</v>
      </c>
      <c r="AQ11" s="3">
        <f>$E$11*'Special Tax'!AQ26</f>
        <v>0</v>
      </c>
      <c r="AR11" s="3">
        <f>$E$11*'Special Tax'!AR26</f>
        <v>0</v>
      </c>
      <c r="AS11" s="3">
        <f>$E$11*'Special Tax'!AS26</f>
        <v>0</v>
      </c>
      <c r="AT11" s="3">
        <f>$E$11*'Special Tax'!AT26</f>
        <v>0</v>
      </c>
      <c r="AU11" s="3">
        <f>$E$11*'Special Tax'!AU26</f>
        <v>0</v>
      </c>
      <c r="AV11" s="3">
        <f>$E$11*'Special Tax'!AV26</f>
        <v>0</v>
      </c>
      <c r="AW11" s="3">
        <f>$E$11*'Special Tax'!AW26</f>
        <v>0</v>
      </c>
    </row>
    <row r="13" spans="1:49" x14ac:dyDescent="0.25">
      <c r="A13" s="3" t="s">
        <v>471</v>
      </c>
      <c r="G13" s="3">
        <f>NPV($F$3,'Com Impact'!J13:AW13)</f>
        <v>27.209090522821334</v>
      </c>
      <c r="J13" s="3">
        <f>SUM(J8:J11)</f>
        <v>1.1030504810822719</v>
      </c>
      <c r="K13" s="3">
        <f t="shared" ref="K13:AW13" si="2">SUM(K8:K11)</f>
        <v>1.1791886014775939</v>
      </c>
      <c r="L13" s="3">
        <f t="shared" si="2"/>
        <v>1.2553267218729158</v>
      </c>
      <c r="M13" s="3">
        <f t="shared" si="2"/>
        <v>1.3314648422682378</v>
      </c>
      <c r="N13" s="3">
        <f t="shared" si="2"/>
        <v>1.4076029626635598</v>
      </c>
      <c r="O13" s="3">
        <f t="shared" si="2"/>
        <v>1.3581584726455502</v>
      </c>
      <c r="P13" s="3">
        <f t="shared" si="2"/>
        <v>1.4425571808111792</v>
      </c>
      <c r="Q13" s="3">
        <f t="shared" si="2"/>
        <v>1.5272037066099176</v>
      </c>
      <c r="R13" s="3">
        <f t="shared" si="2"/>
        <v>1.6121054845707583</v>
      </c>
      <c r="S13" s="3">
        <f t="shared" si="2"/>
        <v>1.6972701722585648</v>
      </c>
      <c r="T13" s="3">
        <f t="shared" si="2"/>
        <v>1.0640030613865761</v>
      </c>
      <c r="U13" s="3">
        <f t="shared" si="2"/>
        <v>1.0639593116207104</v>
      </c>
      <c r="V13" s="3">
        <f t="shared" si="2"/>
        <v>1.063914249361869</v>
      </c>
      <c r="W13" s="3">
        <f t="shared" si="2"/>
        <v>1.0638678352352622</v>
      </c>
      <c r="X13" s="3">
        <f t="shared" si="2"/>
        <v>1.0638200286848574</v>
      </c>
      <c r="Y13" s="3">
        <f t="shared" si="2"/>
        <v>1.0637707879379401</v>
      </c>
      <c r="Z13" s="3">
        <f t="shared" si="2"/>
        <v>1.0637200699686156</v>
      </c>
      <c r="AA13" s="3">
        <f t="shared" si="2"/>
        <v>1.0636678304602112</v>
      </c>
      <c r="AB13" s="3">
        <f t="shared" si="2"/>
        <v>1.0636140237665548</v>
      </c>
      <c r="AC13" s="3">
        <f t="shared" si="2"/>
        <v>1.0635586028720885</v>
      </c>
      <c r="AD13" s="3">
        <f t="shared" si="2"/>
        <v>1.0635015193507884</v>
      </c>
      <c r="AE13" s="3">
        <f t="shared" si="2"/>
        <v>1.063442723323849</v>
      </c>
      <c r="AF13" s="3">
        <f t="shared" si="2"/>
        <v>1.0633821634161018</v>
      </c>
      <c r="AG13" s="3">
        <f t="shared" si="2"/>
        <v>1.0633197867111219</v>
      </c>
      <c r="AH13" s="3">
        <f t="shared" si="2"/>
        <v>1.0632555387049927</v>
      </c>
      <c r="AI13" s="3">
        <f t="shared" si="2"/>
        <v>1.0631893632586797</v>
      </c>
      <c r="AJ13" s="3">
        <f t="shared" si="2"/>
        <v>1.0631212025489774</v>
      </c>
      <c r="AK13" s="3">
        <f t="shared" si="2"/>
        <v>1.0630509970179838</v>
      </c>
      <c r="AL13" s="3">
        <f t="shared" si="2"/>
        <v>1.0629786853210603</v>
      </c>
      <c r="AM13" s="3">
        <f t="shared" si="2"/>
        <v>1.0629042042732293</v>
      </c>
      <c r="AN13" s="3">
        <f t="shared" si="2"/>
        <v>1.0628274887939633</v>
      </c>
      <c r="AO13" s="3">
        <f t="shared" si="2"/>
        <v>1.0627484718503193</v>
      </c>
      <c r="AP13" s="3">
        <f t="shared" si="2"/>
        <v>1.0626670843983661</v>
      </c>
      <c r="AQ13" s="3">
        <f t="shared" si="2"/>
        <v>1.0625832553228542</v>
      </c>
      <c r="AR13" s="3">
        <f t="shared" si="2"/>
        <v>1.0624969113750768</v>
      </c>
      <c r="AS13" s="3">
        <f t="shared" si="2"/>
        <v>1.0624079771088664</v>
      </c>
      <c r="AT13" s="3">
        <f t="shared" si="2"/>
        <v>1.0623163748146693</v>
      </c>
      <c r="AU13" s="3">
        <f t="shared" si="2"/>
        <v>1.0622220244516465</v>
      </c>
      <c r="AV13" s="3">
        <f t="shared" si="2"/>
        <v>1.0621248435777333</v>
      </c>
      <c r="AW13" s="3">
        <f t="shared" si="2"/>
        <v>1.0620247472776025</v>
      </c>
    </row>
    <row r="14" spans="1:49" x14ac:dyDescent="0.25">
      <c r="A14" s="3" t="s">
        <v>472</v>
      </c>
      <c r="G14" s="3">
        <f>NPV($F$3,'Com Impact'!J14:AW14)</f>
        <v>10.157388146030536</v>
      </c>
      <c r="J14" s="3">
        <f t="shared" ref="J14:AW14" si="3">J13-J5</f>
        <v>-0.89694951891772812</v>
      </c>
      <c r="K14" s="3">
        <f t="shared" si="3"/>
        <v>-0.82081139852240614</v>
      </c>
      <c r="L14" s="3">
        <f t="shared" si="3"/>
        <v>-0.74467327812708417</v>
      </c>
      <c r="M14" s="3">
        <f t="shared" si="3"/>
        <v>-0.6685351577317622</v>
      </c>
      <c r="N14" s="3">
        <f t="shared" si="3"/>
        <v>-0.59239703733644022</v>
      </c>
      <c r="O14" s="3">
        <f t="shared" si="3"/>
        <v>-0.64184152735444977</v>
      </c>
      <c r="P14" s="3">
        <f t="shared" si="3"/>
        <v>-0.55744281918882077</v>
      </c>
      <c r="Q14" s="3">
        <f t="shared" si="3"/>
        <v>-0.47279629339008244</v>
      </c>
      <c r="R14" s="3">
        <f t="shared" si="3"/>
        <v>-0.38789451542924169</v>
      </c>
      <c r="S14" s="3">
        <f t="shared" si="3"/>
        <v>-0.3027298277414352</v>
      </c>
      <c r="T14" s="3">
        <f t="shared" si="3"/>
        <v>1.0640030613865761</v>
      </c>
      <c r="U14" s="3">
        <f t="shared" si="3"/>
        <v>1.0639593116207104</v>
      </c>
      <c r="V14" s="3">
        <f t="shared" si="3"/>
        <v>1.063914249361869</v>
      </c>
      <c r="W14" s="3">
        <f t="shared" si="3"/>
        <v>1.0638678352352622</v>
      </c>
      <c r="X14" s="3">
        <f t="shared" si="3"/>
        <v>1.0638200286848574</v>
      </c>
      <c r="Y14" s="3">
        <f t="shared" si="3"/>
        <v>1.0637707879379401</v>
      </c>
      <c r="Z14" s="3">
        <f t="shared" si="3"/>
        <v>1.0637200699686156</v>
      </c>
      <c r="AA14" s="3">
        <f t="shared" si="3"/>
        <v>1.0636678304602112</v>
      </c>
      <c r="AB14" s="3">
        <f t="shared" si="3"/>
        <v>1.0636140237665548</v>
      </c>
      <c r="AC14" s="3">
        <f t="shared" si="3"/>
        <v>1.0635586028720885</v>
      </c>
      <c r="AD14" s="3">
        <f t="shared" si="3"/>
        <v>1.0635015193507884</v>
      </c>
      <c r="AE14" s="3">
        <f t="shared" si="3"/>
        <v>1.063442723323849</v>
      </c>
      <c r="AF14" s="3">
        <f t="shared" si="3"/>
        <v>1.0633821634161018</v>
      </c>
      <c r="AG14" s="3">
        <f t="shared" si="3"/>
        <v>1.0633197867111219</v>
      </c>
      <c r="AH14" s="3">
        <f t="shared" si="3"/>
        <v>1.0632555387049927</v>
      </c>
      <c r="AI14" s="3">
        <f t="shared" si="3"/>
        <v>1.0631893632586797</v>
      </c>
      <c r="AJ14" s="3">
        <f t="shared" si="3"/>
        <v>1.0631212025489774</v>
      </c>
      <c r="AK14" s="3">
        <f t="shared" si="3"/>
        <v>1.0630509970179838</v>
      </c>
      <c r="AL14" s="3">
        <f t="shared" si="3"/>
        <v>1.0629786853210603</v>
      </c>
      <c r="AM14" s="3">
        <f t="shared" si="3"/>
        <v>1.0629042042732293</v>
      </c>
      <c r="AN14" s="3">
        <f t="shared" si="3"/>
        <v>1.0628274887939633</v>
      </c>
      <c r="AO14" s="3">
        <f t="shared" si="3"/>
        <v>1.0627484718503193</v>
      </c>
      <c r="AP14" s="3">
        <f t="shared" si="3"/>
        <v>1.0626670843983661</v>
      </c>
      <c r="AQ14" s="3">
        <f t="shared" si="3"/>
        <v>1.0625832553228542</v>
      </c>
      <c r="AR14" s="3">
        <f t="shared" si="3"/>
        <v>1.0624969113750768</v>
      </c>
      <c r="AS14" s="3">
        <f t="shared" si="3"/>
        <v>1.0624079771088664</v>
      </c>
      <c r="AT14" s="3">
        <f t="shared" si="3"/>
        <v>1.0623163748146693</v>
      </c>
      <c r="AU14" s="3">
        <f t="shared" si="3"/>
        <v>1.0622220244516465</v>
      </c>
      <c r="AV14" s="3">
        <f t="shared" si="3"/>
        <v>1.0621248435777333</v>
      </c>
      <c r="AW14" s="3">
        <f t="shared" si="3"/>
        <v>1.0620247472776025</v>
      </c>
    </row>
    <row r="15" spans="1:49" x14ac:dyDescent="0.25">
      <c r="A15" s="3" t="s">
        <v>473</v>
      </c>
      <c r="G15" s="3">
        <f>NPV($F$3,'Com Impact'!J15:AW15)</f>
        <v>5.3152530026510698</v>
      </c>
      <c r="J15" s="3">
        <f t="shared" ref="J15:AW15" si="4">IF(J14&lt;0,-J14,0)</f>
        <v>0.89694951891772812</v>
      </c>
      <c r="K15" s="3">
        <f t="shared" si="4"/>
        <v>0.82081139852240614</v>
      </c>
      <c r="L15" s="3">
        <f t="shared" si="4"/>
        <v>0.74467327812708417</v>
      </c>
      <c r="M15" s="3">
        <f t="shared" si="4"/>
        <v>0.6685351577317622</v>
      </c>
      <c r="N15" s="3">
        <f t="shared" si="4"/>
        <v>0.59239703733644022</v>
      </c>
      <c r="O15" s="3">
        <f t="shared" si="4"/>
        <v>0.64184152735444977</v>
      </c>
      <c r="P15" s="3">
        <f t="shared" si="4"/>
        <v>0.55744281918882077</v>
      </c>
      <c r="Q15" s="3">
        <f t="shared" si="4"/>
        <v>0.47279629339008244</v>
      </c>
      <c r="R15" s="3">
        <f t="shared" si="4"/>
        <v>0.38789451542924169</v>
      </c>
      <c r="S15" s="3">
        <f t="shared" si="4"/>
        <v>0.3027298277414352</v>
      </c>
      <c r="T15" s="3">
        <f t="shared" si="4"/>
        <v>0</v>
      </c>
      <c r="U15" s="3">
        <f t="shared" si="4"/>
        <v>0</v>
      </c>
      <c r="V15" s="3">
        <f t="shared" si="4"/>
        <v>0</v>
      </c>
      <c r="W15" s="3">
        <f t="shared" si="4"/>
        <v>0</v>
      </c>
      <c r="X15" s="3">
        <f t="shared" si="4"/>
        <v>0</v>
      </c>
      <c r="Y15" s="3">
        <f t="shared" si="4"/>
        <v>0</v>
      </c>
      <c r="Z15" s="3">
        <f t="shared" si="4"/>
        <v>0</v>
      </c>
      <c r="AA15" s="3">
        <f t="shared" si="4"/>
        <v>0</v>
      </c>
      <c r="AB15" s="3">
        <f t="shared" si="4"/>
        <v>0</v>
      </c>
      <c r="AC15" s="3">
        <f t="shared" si="4"/>
        <v>0</v>
      </c>
      <c r="AD15" s="3">
        <f t="shared" si="4"/>
        <v>0</v>
      </c>
      <c r="AE15" s="3">
        <f t="shared" si="4"/>
        <v>0</v>
      </c>
      <c r="AF15" s="3">
        <f t="shared" si="4"/>
        <v>0</v>
      </c>
      <c r="AG15" s="3">
        <f t="shared" si="4"/>
        <v>0</v>
      </c>
      <c r="AH15" s="3">
        <f t="shared" si="4"/>
        <v>0</v>
      </c>
      <c r="AI15" s="3">
        <f t="shared" si="4"/>
        <v>0</v>
      </c>
      <c r="AJ15" s="3">
        <f t="shared" si="4"/>
        <v>0</v>
      </c>
      <c r="AK15" s="3">
        <f t="shared" si="4"/>
        <v>0</v>
      </c>
      <c r="AL15" s="3">
        <f t="shared" si="4"/>
        <v>0</v>
      </c>
      <c r="AM15" s="3">
        <f t="shared" si="4"/>
        <v>0</v>
      </c>
      <c r="AN15" s="3">
        <f t="shared" si="4"/>
        <v>0</v>
      </c>
      <c r="AO15" s="3">
        <f t="shared" si="4"/>
        <v>0</v>
      </c>
      <c r="AP15" s="3">
        <f t="shared" si="4"/>
        <v>0</v>
      </c>
      <c r="AQ15" s="3">
        <f t="shared" si="4"/>
        <v>0</v>
      </c>
      <c r="AR15" s="3">
        <f t="shared" si="4"/>
        <v>0</v>
      </c>
      <c r="AS15" s="3">
        <f t="shared" si="4"/>
        <v>0</v>
      </c>
      <c r="AT15" s="3">
        <f t="shared" si="4"/>
        <v>0</v>
      </c>
      <c r="AU15" s="3">
        <f t="shared" si="4"/>
        <v>0</v>
      </c>
      <c r="AV15" s="3">
        <f t="shared" si="4"/>
        <v>0</v>
      </c>
      <c r="AW15" s="3">
        <f t="shared" si="4"/>
        <v>0</v>
      </c>
    </row>
    <row r="16" spans="1:49" x14ac:dyDescent="0.25">
      <c r="A16" s="3" t="s">
        <v>487</v>
      </c>
      <c r="G16" s="20">
        <f>IRR(I16:AW16)</f>
        <v>8.2279397496908935E-2</v>
      </c>
      <c r="I16" s="3">
        <f>-G15</f>
        <v>-5.3152530026510698</v>
      </c>
      <c r="J16" s="3">
        <f t="shared" ref="J16:AW16" si="5">IF(J14&gt;0,J14,0)</f>
        <v>0</v>
      </c>
      <c r="K16" s="3">
        <f t="shared" si="5"/>
        <v>0</v>
      </c>
      <c r="L16" s="3">
        <f t="shared" si="5"/>
        <v>0</v>
      </c>
      <c r="M16" s="3">
        <f t="shared" si="5"/>
        <v>0</v>
      </c>
      <c r="N16" s="3">
        <f t="shared" si="5"/>
        <v>0</v>
      </c>
      <c r="O16" s="3">
        <f t="shared" si="5"/>
        <v>0</v>
      </c>
      <c r="P16" s="3">
        <f t="shared" si="5"/>
        <v>0</v>
      </c>
      <c r="Q16" s="3">
        <f t="shared" si="5"/>
        <v>0</v>
      </c>
      <c r="R16" s="3">
        <f t="shared" si="5"/>
        <v>0</v>
      </c>
      <c r="S16" s="3">
        <f t="shared" si="5"/>
        <v>0</v>
      </c>
      <c r="T16" s="3">
        <f t="shared" si="5"/>
        <v>1.0640030613865761</v>
      </c>
      <c r="U16" s="3">
        <f t="shared" si="5"/>
        <v>1.0639593116207104</v>
      </c>
      <c r="V16" s="3">
        <f t="shared" si="5"/>
        <v>1.063914249361869</v>
      </c>
      <c r="W16" s="3">
        <f t="shared" si="5"/>
        <v>1.0638678352352622</v>
      </c>
      <c r="X16" s="3">
        <f t="shared" si="5"/>
        <v>1.0638200286848574</v>
      </c>
      <c r="Y16" s="3">
        <f t="shared" si="5"/>
        <v>1.0637707879379401</v>
      </c>
      <c r="Z16" s="3">
        <f t="shared" si="5"/>
        <v>1.0637200699686156</v>
      </c>
      <c r="AA16" s="3">
        <f t="shared" si="5"/>
        <v>1.0636678304602112</v>
      </c>
      <c r="AB16" s="3">
        <f t="shared" si="5"/>
        <v>1.0636140237665548</v>
      </c>
      <c r="AC16" s="3">
        <f t="shared" si="5"/>
        <v>1.0635586028720885</v>
      </c>
      <c r="AD16" s="3">
        <f t="shared" si="5"/>
        <v>1.0635015193507884</v>
      </c>
      <c r="AE16" s="3">
        <f t="shared" si="5"/>
        <v>1.063442723323849</v>
      </c>
      <c r="AF16" s="3">
        <f t="shared" si="5"/>
        <v>1.0633821634161018</v>
      </c>
      <c r="AG16" s="3">
        <f t="shared" si="5"/>
        <v>1.0633197867111219</v>
      </c>
      <c r="AH16" s="3">
        <f t="shared" si="5"/>
        <v>1.0632555387049927</v>
      </c>
      <c r="AI16" s="3">
        <f t="shared" si="5"/>
        <v>1.0631893632586797</v>
      </c>
      <c r="AJ16" s="3">
        <f t="shared" si="5"/>
        <v>1.0631212025489774</v>
      </c>
      <c r="AK16" s="3">
        <f t="shared" si="5"/>
        <v>1.0630509970179838</v>
      </c>
      <c r="AL16" s="3">
        <f t="shared" si="5"/>
        <v>1.0629786853210603</v>
      </c>
      <c r="AM16" s="3">
        <f t="shared" si="5"/>
        <v>1.0629042042732293</v>
      </c>
      <c r="AN16" s="3">
        <f t="shared" si="5"/>
        <v>1.0628274887939633</v>
      </c>
      <c r="AO16" s="3">
        <f t="shared" si="5"/>
        <v>1.0627484718503193</v>
      </c>
      <c r="AP16" s="3">
        <f t="shared" si="5"/>
        <v>1.0626670843983661</v>
      </c>
      <c r="AQ16" s="3">
        <f t="shared" si="5"/>
        <v>1.0625832553228542</v>
      </c>
      <c r="AR16" s="3">
        <f t="shared" si="5"/>
        <v>1.0624969113750768</v>
      </c>
      <c r="AS16" s="3">
        <f t="shared" si="5"/>
        <v>1.0624079771088664</v>
      </c>
      <c r="AT16" s="3">
        <f t="shared" si="5"/>
        <v>1.0623163748146693</v>
      </c>
      <c r="AU16" s="3">
        <f t="shared" si="5"/>
        <v>1.0622220244516465</v>
      </c>
      <c r="AV16" s="3">
        <f t="shared" si="5"/>
        <v>1.0621248435777333</v>
      </c>
      <c r="AW16" s="3">
        <f t="shared" si="5"/>
        <v>1.0620247472776025</v>
      </c>
    </row>
    <row r="17" spans="1:49" x14ac:dyDescent="0.25">
      <c r="G17" s="20"/>
    </row>
    <row r="18" spans="1:49" x14ac:dyDescent="0.25">
      <c r="G18" s="20"/>
    </row>
    <row r="19" spans="1:49" x14ac:dyDescent="0.25">
      <c r="G19" s="20"/>
    </row>
    <row r="20" spans="1:49" x14ac:dyDescent="0.25">
      <c r="G20" s="20"/>
    </row>
    <row r="21" spans="1:49" x14ac:dyDescent="0.25">
      <c r="G21" s="20"/>
    </row>
    <row r="22" spans="1:49" x14ac:dyDescent="0.25">
      <c r="G22" s="20"/>
    </row>
    <row r="23" spans="1:49" x14ac:dyDescent="0.25">
      <c r="G23" s="20"/>
    </row>
    <row r="24" spans="1:49" x14ac:dyDescent="0.25">
      <c r="G24" s="20"/>
    </row>
    <row r="25" spans="1:49" x14ac:dyDescent="0.25">
      <c r="G25" s="20"/>
    </row>
    <row r="26" spans="1:49" x14ac:dyDescent="0.25">
      <c r="G26" s="20"/>
    </row>
    <row r="28" spans="1:49" x14ac:dyDescent="0.25">
      <c r="A28" s="4" t="s">
        <v>477</v>
      </c>
    </row>
    <row r="30" spans="1:49" x14ac:dyDescent="0.25">
      <c r="A30" s="3" t="s">
        <v>480</v>
      </c>
      <c r="E30" s="15">
        <v>40</v>
      </c>
      <c r="J30" s="16">
        <f t="shared" ref="J30:AW30" si="6">IF(J3&gt;$E$30,0,1)</f>
        <v>1</v>
      </c>
      <c r="K30" s="16">
        <f t="shared" si="6"/>
        <v>1</v>
      </c>
      <c r="L30" s="16">
        <f t="shared" si="6"/>
        <v>1</v>
      </c>
      <c r="M30" s="16">
        <f t="shared" si="6"/>
        <v>1</v>
      </c>
      <c r="N30" s="16">
        <f t="shared" si="6"/>
        <v>1</v>
      </c>
      <c r="O30" s="16">
        <f t="shared" si="6"/>
        <v>1</v>
      </c>
      <c r="P30" s="16">
        <f t="shared" si="6"/>
        <v>1</v>
      </c>
      <c r="Q30" s="16">
        <f t="shared" si="6"/>
        <v>1</v>
      </c>
      <c r="R30" s="16">
        <f t="shared" si="6"/>
        <v>1</v>
      </c>
      <c r="S30" s="16">
        <f t="shared" si="6"/>
        <v>1</v>
      </c>
      <c r="T30" s="16">
        <f t="shared" si="6"/>
        <v>1</v>
      </c>
      <c r="U30" s="16">
        <f t="shared" si="6"/>
        <v>1</v>
      </c>
      <c r="V30" s="16">
        <f t="shared" si="6"/>
        <v>1</v>
      </c>
      <c r="W30" s="16">
        <f t="shared" si="6"/>
        <v>1</v>
      </c>
      <c r="X30" s="16">
        <f t="shared" si="6"/>
        <v>1</v>
      </c>
      <c r="Y30" s="16">
        <f t="shared" si="6"/>
        <v>1</v>
      </c>
      <c r="Z30" s="16">
        <f t="shared" si="6"/>
        <v>1</v>
      </c>
      <c r="AA30" s="16">
        <f t="shared" si="6"/>
        <v>1</v>
      </c>
      <c r="AB30" s="16">
        <f t="shared" si="6"/>
        <v>1</v>
      </c>
      <c r="AC30" s="16">
        <f t="shared" si="6"/>
        <v>1</v>
      </c>
      <c r="AD30" s="16">
        <f t="shared" si="6"/>
        <v>1</v>
      </c>
      <c r="AE30" s="16">
        <f t="shared" si="6"/>
        <v>1</v>
      </c>
      <c r="AF30" s="16">
        <f t="shared" si="6"/>
        <v>1</v>
      </c>
      <c r="AG30" s="16">
        <f t="shared" si="6"/>
        <v>1</v>
      </c>
      <c r="AH30" s="16">
        <f t="shared" si="6"/>
        <v>1</v>
      </c>
      <c r="AI30" s="16">
        <f t="shared" si="6"/>
        <v>1</v>
      </c>
      <c r="AJ30" s="16">
        <f t="shared" si="6"/>
        <v>1</v>
      </c>
      <c r="AK30" s="16">
        <f t="shared" si="6"/>
        <v>1</v>
      </c>
      <c r="AL30" s="16">
        <f t="shared" si="6"/>
        <v>1</v>
      </c>
      <c r="AM30" s="16">
        <f t="shared" si="6"/>
        <v>1</v>
      </c>
      <c r="AN30" s="16">
        <f t="shared" si="6"/>
        <v>1</v>
      </c>
      <c r="AO30" s="16">
        <f t="shared" si="6"/>
        <v>1</v>
      </c>
      <c r="AP30" s="16">
        <f t="shared" si="6"/>
        <v>1</v>
      </c>
      <c r="AQ30" s="16">
        <f t="shared" si="6"/>
        <v>1</v>
      </c>
      <c r="AR30" s="16">
        <f t="shared" si="6"/>
        <v>1</v>
      </c>
      <c r="AS30" s="16">
        <f t="shared" si="6"/>
        <v>1</v>
      </c>
      <c r="AT30" s="16">
        <f t="shared" si="6"/>
        <v>1</v>
      </c>
      <c r="AU30" s="16">
        <f t="shared" si="6"/>
        <v>1</v>
      </c>
      <c r="AV30" s="16">
        <f t="shared" si="6"/>
        <v>1</v>
      </c>
      <c r="AW30" s="16">
        <f t="shared" si="6"/>
        <v>1</v>
      </c>
    </row>
    <row r="31" spans="1:49" x14ac:dyDescent="0.25">
      <c r="A31" s="3" t="s">
        <v>478</v>
      </c>
      <c r="E31" s="1">
        <v>1</v>
      </c>
      <c r="G31" s="3">
        <f>NPV(E33,'Com Impact'!J31:AW31)</f>
        <v>9.4307153960269243</v>
      </c>
      <c r="J31" s="3">
        <f t="shared" ref="J31:AW31" si="7">$E$31*J30*J8</f>
        <v>0</v>
      </c>
      <c r="K31" s="3">
        <f t="shared" si="7"/>
        <v>0</v>
      </c>
      <c r="L31" s="3">
        <f t="shared" si="7"/>
        <v>0</v>
      </c>
      <c r="M31" s="3">
        <f t="shared" si="7"/>
        <v>0</v>
      </c>
      <c r="N31" s="3">
        <f t="shared" si="7"/>
        <v>0</v>
      </c>
      <c r="O31" s="3">
        <f t="shared" si="7"/>
        <v>0.3773893235039617</v>
      </c>
      <c r="P31" s="3">
        <f t="shared" si="7"/>
        <v>0.38871100320908053</v>
      </c>
      <c r="Q31" s="3">
        <f t="shared" si="7"/>
        <v>0.40037233330535299</v>
      </c>
      <c r="R31" s="3">
        <f t="shared" si="7"/>
        <v>0.41238350330451357</v>
      </c>
      <c r="S31" s="3">
        <f t="shared" si="7"/>
        <v>0.42475500840364899</v>
      </c>
      <c r="T31" s="3">
        <f t="shared" si="7"/>
        <v>1.0640030613865761</v>
      </c>
      <c r="U31" s="3">
        <f t="shared" si="7"/>
        <v>1.0639593116207104</v>
      </c>
      <c r="V31" s="3">
        <f t="shared" si="7"/>
        <v>1.063914249361869</v>
      </c>
      <c r="W31" s="3">
        <f t="shared" si="7"/>
        <v>1.0638678352352622</v>
      </c>
      <c r="X31" s="3">
        <f t="shared" si="7"/>
        <v>1.0638200286848574</v>
      </c>
      <c r="Y31" s="3">
        <f t="shared" si="7"/>
        <v>1.0637707879379401</v>
      </c>
      <c r="Z31" s="3">
        <f t="shared" si="7"/>
        <v>1.0637200699686156</v>
      </c>
      <c r="AA31" s="3">
        <f t="shared" si="7"/>
        <v>1.0636678304602112</v>
      </c>
      <c r="AB31" s="3">
        <f t="shared" si="7"/>
        <v>1.0636140237665548</v>
      </c>
      <c r="AC31" s="3">
        <f t="shared" si="7"/>
        <v>1.0635586028720885</v>
      </c>
      <c r="AD31" s="3">
        <f t="shared" si="7"/>
        <v>1.0635015193507884</v>
      </c>
      <c r="AE31" s="3">
        <f t="shared" si="7"/>
        <v>1.063442723323849</v>
      </c>
      <c r="AF31" s="3">
        <f t="shared" si="7"/>
        <v>1.0633821634161018</v>
      </c>
      <c r="AG31" s="3">
        <f t="shared" si="7"/>
        <v>1.0633197867111219</v>
      </c>
      <c r="AH31" s="3">
        <f t="shared" si="7"/>
        <v>1.0632555387049927</v>
      </c>
      <c r="AI31" s="3">
        <f t="shared" si="7"/>
        <v>1.0631893632586797</v>
      </c>
      <c r="AJ31" s="3">
        <f t="shared" si="7"/>
        <v>1.0631212025489774</v>
      </c>
      <c r="AK31" s="3">
        <f t="shared" si="7"/>
        <v>1.0630509970179838</v>
      </c>
      <c r="AL31" s="3">
        <f t="shared" si="7"/>
        <v>1.0629786853210603</v>
      </c>
      <c r="AM31" s="3">
        <f t="shared" si="7"/>
        <v>1.0629042042732293</v>
      </c>
      <c r="AN31" s="3">
        <f t="shared" si="7"/>
        <v>1.0628274887939633</v>
      </c>
      <c r="AO31" s="3">
        <f t="shared" si="7"/>
        <v>1.0627484718503193</v>
      </c>
      <c r="AP31" s="3">
        <f t="shared" si="7"/>
        <v>1.0626670843983661</v>
      </c>
      <c r="AQ31" s="3">
        <f t="shared" si="7"/>
        <v>1.0625832553228542</v>
      </c>
      <c r="AR31" s="3">
        <f t="shared" si="7"/>
        <v>1.0624969113750768</v>
      </c>
      <c r="AS31" s="3">
        <f t="shared" si="7"/>
        <v>1.0624079771088664</v>
      </c>
      <c r="AT31" s="3">
        <f t="shared" si="7"/>
        <v>1.0623163748146693</v>
      </c>
      <c r="AU31" s="3">
        <f t="shared" si="7"/>
        <v>1.0622220244516465</v>
      </c>
      <c r="AV31" s="3">
        <f t="shared" si="7"/>
        <v>1.0621248435777333</v>
      </c>
      <c r="AW31" s="3">
        <f t="shared" si="7"/>
        <v>1.0620247472776025</v>
      </c>
    </row>
    <row r="33" spans="1:49" x14ac:dyDescent="0.25">
      <c r="A33" s="3" t="s">
        <v>479</v>
      </c>
      <c r="E33" s="257">
        <v>0.06</v>
      </c>
      <c r="G33" s="10" t="s">
        <v>13</v>
      </c>
      <c r="J33" s="3">
        <f>I37</f>
        <v>0</v>
      </c>
      <c r="K33" s="3">
        <f t="shared" ref="K33:AW33" si="8">J37</f>
        <v>1.2813320454157147</v>
      </c>
      <c r="L33" s="3">
        <f t="shared" si="8"/>
        <v>2.6395440135563724</v>
      </c>
      <c r="M33" s="3">
        <f t="shared" si="8"/>
        <v>4.0792486997854693</v>
      </c>
      <c r="N33" s="3">
        <f t="shared" si="8"/>
        <v>5.6053356671883128</v>
      </c>
      <c r="O33" s="3">
        <f t="shared" si="8"/>
        <v>7.2229878526353266</v>
      </c>
      <c r="P33" s="3">
        <f t="shared" si="8"/>
        <v>8.5603098457051985</v>
      </c>
      <c r="Q33" s="3">
        <f t="shared" si="8"/>
        <v>9.9665494786541444</v>
      </c>
      <c r="R33" s="3">
        <f t="shared" si="8"/>
        <v>11.445502159483755</v>
      </c>
      <c r="S33" s="3">
        <f t="shared" si="8"/>
        <v>13.001180831163982</v>
      </c>
      <c r="T33" s="3">
        <f t="shared" si="8"/>
        <v>14.637828718045887</v>
      </c>
      <c r="U33" s="3">
        <f t="shared" si="8"/>
        <v>14.452095379742065</v>
      </c>
      <c r="V33" s="3">
        <f t="shared" si="8"/>
        <v>14.255261790905879</v>
      </c>
      <c r="W33" s="3">
        <f t="shared" si="8"/>
        <v>14.046663248998362</v>
      </c>
      <c r="X33" s="3">
        <f t="shared" si="8"/>
        <v>13.825595208703001</v>
      </c>
      <c r="Y33" s="3">
        <f t="shared" si="8"/>
        <v>13.591310892540324</v>
      </c>
      <c r="Z33" s="3">
        <f t="shared" si="8"/>
        <v>13.343018758154804</v>
      </c>
      <c r="AA33" s="3">
        <f t="shared" si="8"/>
        <v>13.079879813675475</v>
      </c>
      <c r="AB33" s="3">
        <f t="shared" si="8"/>
        <v>12.801004772035792</v>
      </c>
      <c r="AC33" s="3">
        <f t="shared" si="8"/>
        <v>12.505451034591385</v>
      </c>
      <c r="AD33" s="3">
        <f t="shared" si="8"/>
        <v>12.192219493794779</v>
      </c>
      <c r="AE33" s="3">
        <f t="shared" si="8"/>
        <v>11.860251144071677</v>
      </c>
      <c r="AF33" s="3">
        <f t="shared" si="8"/>
        <v>11.508423489392129</v>
      </c>
      <c r="AG33" s="3">
        <f t="shared" si="8"/>
        <v>11.135546735339556</v>
      </c>
      <c r="AH33" s="3">
        <f t="shared" si="8"/>
        <v>10.740359752748809</v>
      </c>
      <c r="AI33" s="3">
        <f t="shared" si="8"/>
        <v>10.321525799208745</v>
      </c>
      <c r="AJ33" s="3">
        <f t="shared" si="8"/>
        <v>9.87762798390259</v>
      </c>
      <c r="AK33" s="3">
        <f t="shared" si="8"/>
        <v>9.4071644603877687</v>
      </c>
      <c r="AL33" s="3">
        <f t="shared" si="8"/>
        <v>8.9085433309930515</v>
      </c>
      <c r="AM33" s="3">
        <f t="shared" si="8"/>
        <v>8.3800772455315755</v>
      </c>
      <c r="AN33" s="3">
        <f t="shared" si="8"/>
        <v>7.8199776759902413</v>
      </c>
      <c r="AO33" s="3">
        <f t="shared" si="8"/>
        <v>7.2263488477556921</v>
      </c>
      <c r="AP33" s="3">
        <f t="shared" si="8"/>
        <v>6.5971813067707146</v>
      </c>
      <c r="AQ33" s="3">
        <f t="shared" si="8"/>
        <v>5.9303451007785917</v>
      </c>
      <c r="AR33" s="3">
        <f t="shared" si="8"/>
        <v>5.223582551502453</v>
      </c>
      <c r="AS33" s="3">
        <f t="shared" si="8"/>
        <v>4.474500593217523</v>
      </c>
      <c r="AT33" s="3">
        <f t="shared" si="8"/>
        <v>3.6805626517017087</v>
      </c>
      <c r="AU33" s="3">
        <f t="shared" si="8"/>
        <v>2.8390800359891415</v>
      </c>
      <c r="AV33" s="3">
        <f t="shared" si="8"/>
        <v>1.9472028136968433</v>
      </c>
      <c r="AW33" s="3">
        <f t="shared" si="8"/>
        <v>1.0019101389409206</v>
      </c>
    </row>
    <row r="34" spans="1:49" x14ac:dyDescent="0.25">
      <c r="G34" s="10" t="s">
        <v>481</v>
      </c>
      <c r="H34" s="267">
        <v>0.60440190821495976</v>
      </c>
      <c r="J34" s="3">
        <f t="shared" ref="J34:AW34" si="9">$H$34*J5</f>
        <v>1.2088038164299195</v>
      </c>
      <c r="K34" s="3">
        <f t="shared" si="9"/>
        <v>1.2088038164299195</v>
      </c>
      <c r="L34" s="3">
        <f t="shared" si="9"/>
        <v>1.2088038164299195</v>
      </c>
      <c r="M34" s="3">
        <f t="shared" si="9"/>
        <v>1.2088038164299195</v>
      </c>
      <c r="N34" s="3">
        <f t="shared" si="9"/>
        <v>1.2088038164299195</v>
      </c>
      <c r="O34" s="3">
        <f t="shared" si="9"/>
        <v>1.2088038164299195</v>
      </c>
      <c r="P34" s="3">
        <f t="shared" si="9"/>
        <v>1.2088038164299195</v>
      </c>
      <c r="Q34" s="3">
        <f t="shared" si="9"/>
        <v>1.2088038164299195</v>
      </c>
      <c r="R34" s="3">
        <f t="shared" si="9"/>
        <v>1.2088038164299195</v>
      </c>
      <c r="S34" s="3">
        <f t="shared" si="9"/>
        <v>1.2088038164299195</v>
      </c>
      <c r="T34" s="3">
        <f t="shared" si="9"/>
        <v>0</v>
      </c>
      <c r="U34" s="3">
        <f t="shared" si="9"/>
        <v>0</v>
      </c>
      <c r="V34" s="3">
        <f t="shared" si="9"/>
        <v>0</v>
      </c>
      <c r="W34" s="3">
        <f t="shared" si="9"/>
        <v>0</v>
      </c>
      <c r="X34" s="3">
        <f t="shared" si="9"/>
        <v>0</v>
      </c>
      <c r="Y34" s="3">
        <f t="shared" si="9"/>
        <v>0</v>
      </c>
      <c r="Z34" s="3">
        <f t="shared" si="9"/>
        <v>0</v>
      </c>
      <c r="AA34" s="3">
        <f t="shared" si="9"/>
        <v>0</v>
      </c>
      <c r="AB34" s="3">
        <f t="shared" si="9"/>
        <v>0</v>
      </c>
      <c r="AC34" s="3">
        <f t="shared" si="9"/>
        <v>0</v>
      </c>
      <c r="AD34" s="3">
        <f t="shared" si="9"/>
        <v>0</v>
      </c>
      <c r="AE34" s="3">
        <f t="shared" si="9"/>
        <v>0</v>
      </c>
      <c r="AF34" s="3">
        <f t="shared" si="9"/>
        <v>0</v>
      </c>
      <c r="AG34" s="3">
        <f t="shared" si="9"/>
        <v>0</v>
      </c>
      <c r="AH34" s="3">
        <f t="shared" si="9"/>
        <v>0</v>
      </c>
      <c r="AI34" s="3">
        <f t="shared" si="9"/>
        <v>0</v>
      </c>
      <c r="AJ34" s="3">
        <f t="shared" si="9"/>
        <v>0</v>
      </c>
      <c r="AK34" s="3">
        <f t="shared" si="9"/>
        <v>0</v>
      </c>
      <c r="AL34" s="3">
        <f t="shared" si="9"/>
        <v>0</v>
      </c>
      <c r="AM34" s="3">
        <f t="shared" si="9"/>
        <v>0</v>
      </c>
      <c r="AN34" s="3">
        <f t="shared" si="9"/>
        <v>0</v>
      </c>
      <c r="AO34" s="3">
        <f t="shared" si="9"/>
        <v>0</v>
      </c>
      <c r="AP34" s="3">
        <f t="shared" si="9"/>
        <v>0</v>
      </c>
      <c r="AQ34" s="3">
        <f t="shared" si="9"/>
        <v>0</v>
      </c>
      <c r="AR34" s="3">
        <f t="shared" si="9"/>
        <v>0</v>
      </c>
      <c r="AS34" s="3">
        <f t="shared" si="9"/>
        <v>0</v>
      </c>
      <c r="AT34" s="3">
        <f t="shared" si="9"/>
        <v>0</v>
      </c>
      <c r="AU34" s="3">
        <f t="shared" si="9"/>
        <v>0</v>
      </c>
      <c r="AV34" s="3">
        <f t="shared" si="9"/>
        <v>0</v>
      </c>
      <c r="AW34" s="3">
        <f t="shared" si="9"/>
        <v>0</v>
      </c>
    </row>
    <row r="35" spans="1:49" x14ac:dyDescent="0.25">
      <c r="G35" s="10" t="s">
        <v>330</v>
      </c>
      <c r="J35" s="3">
        <f>(J33+J34)*$E$33</f>
        <v>7.2528228985795168E-2</v>
      </c>
      <c r="K35" s="3">
        <f t="shared" ref="K35:AW35" si="10">(K33+K34)*$E$33</f>
        <v>0.14940815171073807</v>
      </c>
      <c r="L35" s="3">
        <f t="shared" si="10"/>
        <v>0.23090086979917748</v>
      </c>
      <c r="M35" s="3">
        <f t="shared" si="10"/>
        <v>0.31728315097292331</v>
      </c>
      <c r="N35" s="3">
        <f t="shared" si="10"/>
        <v>0.40884836901709393</v>
      </c>
      <c r="O35" s="3">
        <f t="shared" si="10"/>
        <v>0.50590750014391472</v>
      </c>
      <c r="P35" s="3">
        <f t="shared" si="10"/>
        <v>0.586146819728107</v>
      </c>
      <c r="Q35" s="3">
        <f t="shared" si="10"/>
        <v>0.67052119770504381</v>
      </c>
      <c r="R35" s="3">
        <f t="shared" si="10"/>
        <v>0.75925835855482038</v>
      </c>
      <c r="S35" s="3">
        <f t="shared" si="10"/>
        <v>0.85259907885563402</v>
      </c>
      <c r="T35" s="3">
        <f t="shared" si="10"/>
        <v>0.8782697230827532</v>
      </c>
      <c r="U35" s="3">
        <f t="shared" si="10"/>
        <v>0.86712572278452393</v>
      </c>
      <c r="V35" s="3">
        <f t="shared" si="10"/>
        <v>0.8553157074543527</v>
      </c>
      <c r="W35" s="3">
        <f t="shared" si="10"/>
        <v>0.84279979493990165</v>
      </c>
      <c r="X35" s="3">
        <f t="shared" si="10"/>
        <v>0.82953571252218006</v>
      </c>
      <c r="Y35" s="3">
        <f t="shared" si="10"/>
        <v>0.81547865355241944</v>
      </c>
      <c r="Z35" s="3">
        <f t="shared" si="10"/>
        <v>0.80058112548928817</v>
      </c>
      <c r="AA35" s="3">
        <f t="shared" si="10"/>
        <v>0.7847927888205285</v>
      </c>
      <c r="AB35" s="3">
        <f t="shared" si="10"/>
        <v>0.76806028632214751</v>
      </c>
      <c r="AC35" s="3">
        <f t="shared" si="10"/>
        <v>0.75032706207548305</v>
      </c>
      <c r="AD35" s="3">
        <f t="shared" si="10"/>
        <v>0.73153316962768666</v>
      </c>
      <c r="AE35" s="3">
        <f t="shared" si="10"/>
        <v>0.71161506864430057</v>
      </c>
      <c r="AF35" s="3">
        <f t="shared" si="10"/>
        <v>0.69050540936352767</v>
      </c>
      <c r="AG35" s="3">
        <f t="shared" si="10"/>
        <v>0.66813280412037335</v>
      </c>
      <c r="AH35" s="3">
        <f t="shared" si="10"/>
        <v>0.64442158516492853</v>
      </c>
      <c r="AI35" s="3">
        <f t="shared" si="10"/>
        <v>0.61929154795252461</v>
      </c>
      <c r="AJ35" s="3">
        <f t="shared" si="10"/>
        <v>0.59265767903415534</v>
      </c>
      <c r="AK35" s="3">
        <f t="shared" si="10"/>
        <v>0.56442986762326608</v>
      </c>
      <c r="AL35" s="3">
        <f t="shared" si="10"/>
        <v>0.5345125998595831</v>
      </c>
      <c r="AM35" s="3">
        <f t="shared" si="10"/>
        <v>0.50280463473189452</v>
      </c>
      <c r="AN35" s="3">
        <f t="shared" si="10"/>
        <v>0.46919866055941445</v>
      </c>
      <c r="AO35" s="3">
        <f t="shared" si="10"/>
        <v>0.4335809308653415</v>
      </c>
      <c r="AP35" s="3">
        <f t="shared" si="10"/>
        <v>0.39583087840624287</v>
      </c>
      <c r="AQ35" s="3">
        <f t="shared" si="10"/>
        <v>0.35582070604671551</v>
      </c>
      <c r="AR35" s="3">
        <f t="shared" si="10"/>
        <v>0.31341495309014716</v>
      </c>
      <c r="AS35" s="3">
        <f t="shared" si="10"/>
        <v>0.26847003559305138</v>
      </c>
      <c r="AT35" s="3">
        <f t="shared" si="10"/>
        <v>0.22083375910210251</v>
      </c>
      <c r="AU35" s="3">
        <f t="shared" si="10"/>
        <v>0.1703448021593485</v>
      </c>
      <c r="AV35" s="3">
        <f t="shared" si="10"/>
        <v>0.11683216882181059</v>
      </c>
      <c r="AW35" s="3">
        <f t="shared" si="10"/>
        <v>6.0114608336455239E-2</v>
      </c>
    </row>
    <row r="36" spans="1:49" x14ac:dyDescent="0.25">
      <c r="G36" s="10" t="s">
        <v>279</v>
      </c>
      <c r="J36" s="3">
        <f>J31</f>
        <v>0</v>
      </c>
      <c r="K36" s="3">
        <f t="shared" ref="K36:AW36" si="11">K31</f>
        <v>0</v>
      </c>
      <c r="L36" s="3">
        <f t="shared" si="11"/>
        <v>0</v>
      </c>
      <c r="M36" s="3">
        <f t="shared" si="11"/>
        <v>0</v>
      </c>
      <c r="N36" s="3">
        <f t="shared" si="11"/>
        <v>0</v>
      </c>
      <c r="O36" s="3">
        <f t="shared" si="11"/>
        <v>0.3773893235039617</v>
      </c>
      <c r="P36" s="3">
        <f t="shared" si="11"/>
        <v>0.38871100320908053</v>
      </c>
      <c r="Q36" s="3">
        <f t="shared" si="11"/>
        <v>0.40037233330535299</v>
      </c>
      <c r="R36" s="3">
        <f t="shared" si="11"/>
        <v>0.41238350330451357</v>
      </c>
      <c r="S36" s="3">
        <f t="shared" si="11"/>
        <v>0.42475500840364899</v>
      </c>
      <c r="T36" s="3">
        <f t="shared" si="11"/>
        <v>1.0640030613865761</v>
      </c>
      <c r="U36" s="3">
        <f t="shared" si="11"/>
        <v>1.0639593116207104</v>
      </c>
      <c r="V36" s="3">
        <f t="shared" si="11"/>
        <v>1.063914249361869</v>
      </c>
      <c r="W36" s="3">
        <f t="shared" si="11"/>
        <v>1.0638678352352622</v>
      </c>
      <c r="X36" s="3">
        <f t="shared" si="11"/>
        <v>1.0638200286848574</v>
      </c>
      <c r="Y36" s="3">
        <f t="shared" si="11"/>
        <v>1.0637707879379401</v>
      </c>
      <c r="Z36" s="3">
        <f t="shared" si="11"/>
        <v>1.0637200699686156</v>
      </c>
      <c r="AA36" s="3">
        <f t="shared" si="11"/>
        <v>1.0636678304602112</v>
      </c>
      <c r="AB36" s="3">
        <f t="shared" si="11"/>
        <v>1.0636140237665548</v>
      </c>
      <c r="AC36" s="3">
        <f t="shared" si="11"/>
        <v>1.0635586028720885</v>
      </c>
      <c r="AD36" s="3">
        <f t="shared" si="11"/>
        <v>1.0635015193507884</v>
      </c>
      <c r="AE36" s="3">
        <f t="shared" si="11"/>
        <v>1.063442723323849</v>
      </c>
      <c r="AF36" s="3">
        <f t="shared" si="11"/>
        <v>1.0633821634161018</v>
      </c>
      <c r="AG36" s="3">
        <f t="shared" si="11"/>
        <v>1.0633197867111219</v>
      </c>
      <c r="AH36" s="3">
        <f t="shared" si="11"/>
        <v>1.0632555387049927</v>
      </c>
      <c r="AI36" s="3">
        <f t="shared" si="11"/>
        <v>1.0631893632586797</v>
      </c>
      <c r="AJ36" s="3">
        <f t="shared" si="11"/>
        <v>1.0631212025489774</v>
      </c>
      <c r="AK36" s="3">
        <f t="shared" si="11"/>
        <v>1.0630509970179838</v>
      </c>
      <c r="AL36" s="3">
        <f t="shared" si="11"/>
        <v>1.0629786853210603</v>
      </c>
      <c r="AM36" s="3">
        <f t="shared" si="11"/>
        <v>1.0629042042732293</v>
      </c>
      <c r="AN36" s="3">
        <f t="shared" si="11"/>
        <v>1.0628274887939633</v>
      </c>
      <c r="AO36" s="3">
        <f t="shared" si="11"/>
        <v>1.0627484718503193</v>
      </c>
      <c r="AP36" s="3">
        <f t="shared" si="11"/>
        <v>1.0626670843983661</v>
      </c>
      <c r="AQ36" s="3">
        <f t="shared" si="11"/>
        <v>1.0625832553228542</v>
      </c>
      <c r="AR36" s="3">
        <f t="shared" si="11"/>
        <v>1.0624969113750768</v>
      </c>
      <c r="AS36" s="3">
        <f t="shared" si="11"/>
        <v>1.0624079771088664</v>
      </c>
      <c r="AT36" s="3">
        <f t="shared" si="11"/>
        <v>1.0623163748146693</v>
      </c>
      <c r="AU36" s="3">
        <f t="shared" si="11"/>
        <v>1.0622220244516465</v>
      </c>
      <c r="AV36" s="3">
        <f t="shared" si="11"/>
        <v>1.0621248435777333</v>
      </c>
      <c r="AW36" s="3">
        <f t="shared" si="11"/>
        <v>1.0620247472776025</v>
      </c>
    </row>
    <row r="37" spans="1:49" x14ac:dyDescent="0.25">
      <c r="G37" s="10" t="s">
        <v>14</v>
      </c>
      <c r="J37" s="3">
        <f>J33+J34+J35-J36</f>
        <v>1.2813320454157147</v>
      </c>
      <c r="K37" s="3">
        <f t="shared" ref="K37:AW37" si="12">K33+K34+K35-K36</f>
        <v>2.6395440135563724</v>
      </c>
      <c r="L37" s="3">
        <f t="shared" si="12"/>
        <v>4.0792486997854693</v>
      </c>
      <c r="M37" s="3">
        <f t="shared" si="12"/>
        <v>5.6053356671883128</v>
      </c>
      <c r="N37" s="3">
        <f t="shared" si="12"/>
        <v>7.2229878526353266</v>
      </c>
      <c r="O37" s="3">
        <f t="shared" si="12"/>
        <v>8.5603098457051985</v>
      </c>
      <c r="P37" s="3">
        <f t="shared" si="12"/>
        <v>9.9665494786541444</v>
      </c>
      <c r="Q37" s="3">
        <f t="shared" si="12"/>
        <v>11.445502159483755</v>
      </c>
      <c r="R37" s="3">
        <f t="shared" si="12"/>
        <v>13.001180831163982</v>
      </c>
      <c r="S37" s="3">
        <f t="shared" si="12"/>
        <v>14.637828718045887</v>
      </c>
      <c r="T37" s="3">
        <f t="shared" si="12"/>
        <v>14.452095379742065</v>
      </c>
      <c r="U37" s="3">
        <f t="shared" si="12"/>
        <v>14.255261790905879</v>
      </c>
      <c r="V37" s="3">
        <f t="shared" si="12"/>
        <v>14.046663248998362</v>
      </c>
      <c r="W37" s="3">
        <f t="shared" si="12"/>
        <v>13.825595208703001</v>
      </c>
      <c r="X37" s="3">
        <f t="shared" si="12"/>
        <v>13.591310892540324</v>
      </c>
      <c r="Y37" s="3">
        <f t="shared" si="12"/>
        <v>13.343018758154804</v>
      </c>
      <c r="Z37" s="3">
        <f t="shared" si="12"/>
        <v>13.079879813675475</v>
      </c>
      <c r="AA37" s="3">
        <f t="shared" si="12"/>
        <v>12.801004772035792</v>
      </c>
      <c r="AB37" s="3">
        <f t="shared" si="12"/>
        <v>12.505451034591385</v>
      </c>
      <c r="AC37" s="3">
        <f t="shared" si="12"/>
        <v>12.192219493794779</v>
      </c>
      <c r="AD37" s="3">
        <f t="shared" si="12"/>
        <v>11.860251144071677</v>
      </c>
      <c r="AE37" s="3">
        <f t="shared" si="12"/>
        <v>11.508423489392129</v>
      </c>
      <c r="AF37" s="3">
        <f t="shared" si="12"/>
        <v>11.135546735339556</v>
      </c>
      <c r="AG37" s="3">
        <f t="shared" si="12"/>
        <v>10.740359752748809</v>
      </c>
      <c r="AH37" s="3">
        <f t="shared" si="12"/>
        <v>10.321525799208745</v>
      </c>
      <c r="AI37" s="3">
        <f t="shared" si="12"/>
        <v>9.87762798390259</v>
      </c>
      <c r="AJ37" s="3">
        <f t="shared" si="12"/>
        <v>9.4071644603877687</v>
      </c>
      <c r="AK37" s="3">
        <f t="shared" si="12"/>
        <v>8.9085433309930515</v>
      </c>
      <c r="AL37" s="3">
        <f t="shared" si="12"/>
        <v>8.3800772455315755</v>
      </c>
      <c r="AM37" s="3">
        <f t="shared" si="12"/>
        <v>7.8199776759902413</v>
      </c>
      <c r="AN37" s="3">
        <f t="shared" si="12"/>
        <v>7.2263488477556921</v>
      </c>
      <c r="AO37" s="3">
        <f t="shared" si="12"/>
        <v>6.5971813067707146</v>
      </c>
      <c r="AP37" s="3">
        <f t="shared" si="12"/>
        <v>5.9303451007785917</v>
      </c>
      <c r="AQ37" s="3">
        <f t="shared" si="12"/>
        <v>5.223582551502453</v>
      </c>
      <c r="AR37" s="3">
        <f t="shared" si="12"/>
        <v>4.474500593217523</v>
      </c>
      <c r="AS37" s="3">
        <f t="shared" si="12"/>
        <v>3.6805626517017087</v>
      </c>
      <c r="AT37" s="3">
        <f t="shared" si="12"/>
        <v>2.8390800359891415</v>
      </c>
      <c r="AU37" s="3">
        <f t="shared" si="12"/>
        <v>1.9472028136968433</v>
      </c>
      <c r="AV37" s="3">
        <f t="shared" si="12"/>
        <v>1.0019101389409206</v>
      </c>
      <c r="AW37" s="3">
        <f t="shared" si="12"/>
        <v>-2.2670754162845697E-13</v>
      </c>
    </row>
    <row r="38" spans="1:49" x14ac:dyDescent="0.25">
      <c r="E38" s="248" t="str">
        <f>IF(ROUND(H38,4)=0," ","Recalc")</f>
        <v xml:space="preserve"> </v>
      </c>
      <c r="G38" s="10" t="s">
        <v>483</v>
      </c>
      <c r="H38" s="3">
        <f>SUM(J38:AW38)</f>
        <v>-2.2670754162845697E-13</v>
      </c>
      <c r="J38" s="3">
        <f t="shared" ref="J38:AW38" si="13">IF(J3=$E$30,J37,0)</f>
        <v>0</v>
      </c>
      <c r="K38" s="3">
        <f t="shared" si="13"/>
        <v>0</v>
      </c>
      <c r="L38" s="3">
        <f t="shared" si="13"/>
        <v>0</v>
      </c>
      <c r="M38" s="3">
        <f t="shared" si="13"/>
        <v>0</v>
      </c>
      <c r="N38" s="3">
        <f t="shared" si="13"/>
        <v>0</v>
      </c>
      <c r="O38" s="3">
        <f t="shared" si="13"/>
        <v>0</v>
      </c>
      <c r="P38" s="3">
        <f t="shared" si="13"/>
        <v>0</v>
      </c>
      <c r="Q38" s="3">
        <f t="shared" si="13"/>
        <v>0</v>
      </c>
      <c r="R38" s="3">
        <f t="shared" si="13"/>
        <v>0</v>
      </c>
      <c r="S38" s="3">
        <f t="shared" si="13"/>
        <v>0</v>
      </c>
      <c r="T38" s="3">
        <f t="shared" si="13"/>
        <v>0</v>
      </c>
      <c r="U38" s="3">
        <f t="shared" si="13"/>
        <v>0</v>
      </c>
      <c r="V38" s="3">
        <f t="shared" si="13"/>
        <v>0</v>
      </c>
      <c r="W38" s="3">
        <f t="shared" si="13"/>
        <v>0</v>
      </c>
      <c r="X38" s="3">
        <f t="shared" si="13"/>
        <v>0</v>
      </c>
      <c r="Y38" s="3">
        <f t="shared" si="13"/>
        <v>0</v>
      </c>
      <c r="Z38" s="3">
        <f t="shared" si="13"/>
        <v>0</v>
      </c>
      <c r="AA38" s="3">
        <f t="shared" si="13"/>
        <v>0</v>
      </c>
      <c r="AB38" s="3">
        <f t="shared" si="13"/>
        <v>0</v>
      </c>
      <c r="AC38" s="3">
        <f t="shared" si="13"/>
        <v>0</v>
      </c>
      <c r="AD38" s="3">
        <f t="shared" si="13"/>
        <v>0</v>
      </c>
      <c r="AE38" s="3">
        <f t="shared" si="13"/>
        <v>0</v>
      </c>
      <c r="AF38" s="3">
        <f t="shared" si="13"/>
        <v>0</v>
      </c>
      <c r="AG38" s="3">
        <f t="shared" si="13"/>
        <v>0</v>
      </c>
      <c r="AH38" s="3">
        <f t="shared" si="13"/>
        <v>0</v>
      </c>
      <c r="AI38" s="3">
        <f t="shared" si="13"/>
        <v>0</v>
      </c>
      <c r="AJ38" s="3">
        <f t="shared" si="13"/>
        <v>0</v>
      </c>
      <c r="AK38" s="3">
        <f t="shared" si="13"/>
        <v>0</v>
      </c>
      <c r="AL38" s="3">
        <f t="shared" si="13"/>
        <v>0</v>
      </c>
      <c r="AM38" s="3">
        <f t="shared" si="13"/>
        <v>0</v>
      </c>
      <c r="AN38" s="3">
        <f t="shared" si="13"/>
        <v>0</v>
      </c>
      <c r="AO38" s="3">
        <f t="shared" si="13"/>
        <v>0</v>
      </c>
      <c r="AP38" s="3">
        <f t="shared" si="13"/>
        <v>0</v>
      </c>
      <c r="AQ38" s="3">
        <f t="shared" si="13"/>
        <v>0</v>
      </c>
      <c r="AR38" s="3">
        <f t="shared" si="13"/>
        <v>0</v>
      </c>
      <c r="AS38" s="3">
        <f t="shared" si="13"/>
        <v>0</v>
      </c>
      <c r="AT38" s="3">
        <f t="shared" si="13"/>
        <v>0</v>
      </c>
      <c r="AU38" s="3">
        <f t="shared" si="13"/>
        <v>0</v>
      </c>
      <c r="AV38" s="3">
        <f t="shared" si="13"/>
        <v>0</v>
      </c>
      <c r="AW38" s="3">
        <f t="shared" si="13"/>
        <v>-2.2670754162845697E-13</v>
      </c>
    </row>
    <row r="40" spans="1:49" x14ac:dyDescent="0.25">
      <c r="A40" s="300" t="s">
        <v>485</v>
      </c>
      <c r="B40" s="78"/>
      <c r="C40" s="78"/>
      <c r="D40" s="78"/>
      <c r="E40" s="78"/>
      <c r="F40" s="78"/>
      <c r="G40" s="302">
        <f>NPV(ImpactW!E15,'Com Impact'!J40:AW40)</f>
        <v>6.7456209219448757</v>
      </c>
      <c r="J40" s="3">
        <f t="shared" ref="J40:AW40" si="14">J5-J34</f>
        <v>0.79119618357008048</v>
      </c>
      <c r="K40" s="3">
        <f t="shared" si="14"/>
        <v>0.79119618357008048</v>
      </c>
      <c r="L40" s="3">
        <f t="shared" si="14"/>
        <v>0.79119618357008048</v>
      </c>
      <c r="M40" s="3">
        <f t="shared" si="14"/>
        <v>0.79119618357008048</v>
      </c>
      <c r="N40" s="3">
        <f t="shared" si="14"/>
        <v>0.79119618357008048</v>
      </c>
      <c r="O40" s="3">
        <f t="shared" si="14"/>
        <v>0.79119618357008048</v>
      </c>
      <c r="P40" s="3">
        <f t="shared" si="14"/>
        <v>0.79119618357008048</v>
      </c>
      <c r="Q40" s="3">
        <f t="shared" si="14"/>
        <v>0.79119618357008048</v>
      </c>
      <c r="R40" s="3">
        <f t="shared" si="14"/>
        <v>0.79119618357008048</v>
      </c>
      <c r="S40" s="3">
        <f t="shared" si="14"/>
        <v>0.79119618357008048</v>
      </c>
      <c r="T40" s="3">
        <f t="shared" si="14"/>
        <v>0</v>
      </c>
      <c r="U40" s="3">
        <f t="shared" si="14"/>
        <v>0</v>
      </c>
      <c r="V40" s="3">
        <f t="shared" si="14"/>
        <v>0</v>
      </c>
      <c r="W40" s="3">
        <f t="shared" si="14"/>
        <v>0</v>
      </c>
      <c r="X40" s="3">
        <f t="shared" si="14"/>
        <v>0</v>
      </c>
      <c r="Y40" s="3">
        <f t="shared" si="14"/>
        <v>0</v>
      </c>
      <c r="Z40" s="3">
        <f t="shared" si="14"/>
        <v>0</v>
      </c>
      <c r="AA40" s="3">
        <f t="shared" si="14"/>
        <v>0</v>
      </c>
      <c r="AB40" s="3">
        <f t="shared" si="14"/>
        <v>0</v>
      </c>
      <c r="AC40" s="3">
        <f t="shared" si="14"/>
        <v>0</v>
      </c>
      <c r="AD40" s="3">
        <f t="shared" si="14"/>
        <v>0</v>
      </c>
      <c r="AE40" s="3">
        <f t="shared" si="14"/>
        <v>0</v>
      </c>
      <c r="AF40" s="3">
        <f t="shared" si="14"/>
        <v>0</v>
      </c>
      <c r="AG40" s="3">
        <f t="shared" si="14"/>
        <v>0</v>
      </c>
      <c r="AH40" s="3">
        <f t="shared" si="14"/>
        <v>0</v>
      </c>
      <c r="AI40" s="3">
        <f t="shared" si="14"/>
        <v>0</v>
      </c>
      <c r="AJ40" s="3">
        <f t="shared" si="14"/>
        <v>0</v>
      </c>
      <c r="AK40" s="3">
        <f t="shared" si="14"/>
        <v>0</v>
      </c>
      <c r="AL40" s="3">
        <f t="shared" si="14"/>
        <v>0</v>
      </c>
      <c r="AM40" s="3">
        <f t="shared" si="14"/>
        <v>0</v>
      </c>
      <c r="AN40" s="3">
        <f t="shared" si="14"/>
        <v>0</v>
      </c>
      <c r="AO40" s="3">
        <f t="shared" si="14"/>
        <v>0</v>
      </c>
      <c r="AP40" s="3">
        <f t="shared" si="14"/>
        <v>0</v>
      </c>
      <c r="AQ40" s="3">
        <f t="shared" si="14"/>
        <v>0</v>
      </c>
      <c r="AR40" s="3">
        <f t="shared" si="14"/>
        <v>0</v>
      </c>
      <c r="AS40" s="3">
        <f t="shared" si="14"/>
        <v>0</v>
      </c>
      <c r="AT40" s="3">
        <f t="shared" si="14"/>
        <v>0</v>
      </c>
      <c r="AU40" s="3">
        <f t="shared" si="14"/>
        <v>0</v>
      </c>
      <c r="AV40" s="3">
        <f t="shared" si="14"/>
        <v>0</v>
      </c>
      <c r="AW40" s="3">
        <f t="shared" si="14"/>
        <v>0</v>
      </c>
    </row>
    <row r="41" spans="1:49" x14ac:dyDescent="0.25">
      <c r="A41" s="79"/>
      <c r="B41" s="80"/>
      <c r="C41" s="80"/>
      <c r="D41" s="80"/>
      <c r="E41" s="80"/>
      <c r="F41" s="80"/>
      <c r="G41" s="303"/>
    </row>
    <row r="42" spans="1:49" x14ac:dyDescent="0.25">
      <c r="A42" s="79" t="s">
        <v>484</v>
      </c>
      <c r="B42" s="80"/>
      <c r="C42" s="80"/>
      <c r="D42" s="80"/>
      <c r="E42" s="80"/>
      <c r="F42" s="80"/>
      <c r="G42" s="316">
        <f>IRR(I42:AW42)</f>
        <v>0.11959225957406794</v>
      </c>
      <c r="I42" s="3">
        <f>-G40</f>
        <v>-6.7456209219448757</v>
      </c>
      <c r="J42" s="3">
        <f>SUM(J9:J11)+(J8-J36)+0.00001</f>
        <v>1.1030604810822719</v>
      </c>
      <c r="K42" s="3">
        <f t="shared" ref="K42:AW42" si="15">SUM(K9:K11)+(K8-K36)</f>
        <v>1.1791886014775939</v>
      </c>
      <c r="L42" s="3">
        <f t="shared" si="15"/>
        <v>1.2553267218729158</v>
      </c>
      <c r="M42" s="3">
        <f t="shared" si="15"/>
        <v>1.3314648422682378</v>
      </c>
      <c r="N42" s="3">
        <f t="shared" si="15"/>
        <v>1.4076029626635598</v>
      </c>
      <c r="O42" s="3">
        <f t="shared" si="15"/>
        <v>0.98076914914158864</v>
      </c>
      <c r="P42" s="3">
        <f t="shared" si="15"/>
        <v>1.0538461776020989</v>
      </c>
      <c r="Q42" s="3">
        <f t="shared" si="15"/>
        <v>1.1268313733045647</v>
      </c>
      <c r="R42" s="3">
        <f t="shared" si="15"/>
        <v>1.199721981266245</v>
      </c>
      <c r="S42" s="3">
        <f t="shared" si="15"/>
        <v>1.2725151638549159</v>
      </c>
      <c r="T42" s="3">
        <f t="shared" si="15"/>
        <v>0</v>
      </c>
      <c r="U42" s="3">
        <f t="shared" si="15"/>
        <v>0</v>
      </c>
      <c r="V42" s="3">
        <f t="shared" si="15"/>
        <v>0</v>
      </c>
      <c r="W42" s="3">
        <f t="shared" si="15"/>
        <v>0</v>
      </c>
      <c r="X42" s="3">
        <f t="shared" si="15"/>
        <v>0</v>
      </c>
      <c r="Y42" s="3">
        <f t="shared" si="15"/>
        <v>0</v>
      </c>
      <c r="Z42" s="3">
        <f t="shared" si="15"/>
        <v>0</v>
      </c>
      <c r="AA42" s="3">
        <f t="shared" si="15"/>
        <v>0</v>
      </c>
      <c r="AB42" s="3">
        <f t="shared" si="15"/>
        <v>0</v>
      </c>
      <c r="AC42" s="3">
        <f t="shared" si="15"/>
        <v>0</v>
      </c>
      <c r="AD42" s="3">
        <f t="shared" si="15"/>
        <v>0</v>
      </c>
      <c r="AE42" s="3">
        <f t="shared" si="15"/>
        <v>0</v>
      </c>
      <c r="AF42" s="3">
        <f t="shared" si="15"/>
        <v>0</v>
      </c>
      <c r="AG42" s="3">
        <f t="shared" si="15"/>
        <v>0</v>
      </c>
      <c r="AH42" s="3">
        <f t="shared" si="15"/>
        <v>0</v>
      </c>
      <c r="AI42" s="3">
        <f t="shared" si="15"/>
        <v>0</v>
      </c>
      <c r="AJ42" s="3">
        <f t="shared" si="15"/>
        <v>0</v>
      </c>
      <c r="AK42" s="3">
        <f t="shared" si="15"/>
        <v>0</v>
      </c>
      <c r="AL42" s="3">
        <f t="shared" si="15"/>
        <v>0</v>
      </c>
      <c r="AM42" s="3">
        <f t="shared" si="15"/>
        <v>0</v>
      </c>
      <c r="AN42" s="3">
        <f t="shared" si="15"/>
        <v>0</v>
      </c>
      <c r="AO42" s="3">
        <f t="shared" si="15"/>
        <v>0</v>
      </c>
      <c r="AP42" s="3">
        <f t="shared" si="15"/>
        <v>0</v>
      </c>
      <c r="AQ42" s="3">
        <f t="shared" si="15"/>
        <v>0</v>
      </c>
      <c r="AR42" s="3">
        <f t="shared" si="15"/>
        <v>0</v>
      </c>
      <c r="AS42" s="3">
        <f t="shared" si="15"/>
        <v>0</v>
      </c>
      <c r="AT42" s="3">
        <f t="shared" si="15"/>
        <v>0</v>
      </c>
      <c r="AU42" s="3">
        <f t="shared" si="15"/>
        <v>0</v>
      </c>
      <c r="AV42" s="3">
        <f t="shared" si="15"/>
        <v>0</v>
      </c>
      <c r="AW42" s="3">
        <f t="shared" si="15"/>
        <v>0</v>
      </c>
    </row>
    <row r="43" spans="1:49" x14ac:dyDescent="0.25">
      <c r="A43" s="81" t="s">
        <v>486</v>
      </c>
      <c r="B43" s="82"/>
      <c r="C43" s="82"/>
      <c r="D43" s="82"/>
      <c r="E43" s="82"/>
      <c r="F43" s="82"/>
      <c r="G43" s="317">
        <f>SUM(J42:AW42)-SUM(J40:AC40)</f>
        <v>3.9983656188331897</v>
      </c>
    </row>
  </sheetData>
  <pageMargins left="0.7" right="0.7" top="0.75" bottom="0.75" header="0.3" footer="0.3"/>
  <pageSetup scale="2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46304-70D2-4A28-BD1D-74C99D0D3420}">
  <sheetPr codeName="Sheet1"/>
  <dimension ref="A1:BB42"/>
  <sheetViews>
    <sheetView workbookViewId="0">
      <selection activeCell="A3" sqref="A3"/>
    </sheetView>
  </sheetViews>
  <sheetFormatPr defaultRowHeight="15" x14ac:dyDescent="0.25"/>
  <cols>
    <col min="1" max="16384" width="9.140625" style="3"/>
  </cols>
  <sheetData>
    <row r="1" spans="1:54" ht="23.25" x14ac:dyDescent="0.35">
      <c r="A1" s="2" t="s">
        <v>0</v>
      </c>
    </row>
    <row r="2" spans="1:54" x14ac:dyDescent="0.25">
      <c r="A2" s="104">
        <f ca="1">NOW()</f>
        <v>43592.809111574075</v>
      </c>
    </row>
    <row r="4" spans="1:54" x14ac:dyDescent="0.25">
      <c r="C4" s="72" t="s">
        <v>7</v>
      </c>
      <c r="D4" s="73"/>
      <c r="E4" s="73"/>
      <c r="F4" s="73"/>
      <c r="G4" s="73"/>
      <c r="H4" s="77" t="s">
        <v>8</v>
      </c>
      <c r="I4" s="78"/>
      <c r="J4" s="78"/>
      <c r="K4" s="78"/>
      <c r="L4" s="83" t="s">
        <v>9</v>
      </c>
      <c r="M4" s="84"/>
      <c r="N4" s="84"/>
      <c r="O4" s="84"/>
      <c r="P4" s="89" t="s">
        <v>10</v>
      </c>
      <c r="Q4" s="90"/>
      <c r="R4" s="90"/>
      <c r="S4" s="90"/>
      <c r="T4" s="91"/>
      <c r="U4" s="90"/>
      <c r="V4" s="90"/>
      <c r="W4" s="90"/>
      <c r="X4" s="90"/>
      <c r="Y4" s="69" t="s">
        <v>357</v>
      </c>
      <c r="Z4" s="197"/>
      <c r="AA4" s="198" t="s">
        <v>335</v>
      </c>
      <c r="AB4" s="197"/>
      <c r="AC4" s="65"/>
    </row>
    <row r="5" spans="1:54" x14ac:dyDescent="0.25">
      <c r="C5" s="74"/>
      <c r="D5" s="70"/>
      <c r="E5" s="70"/>
      <c r="F5" s="70"/>
      <c r="G5" s="70"/>
      <c r="H5" s="79"/>
      <c r="I5" s="80"/>
      <c r="J5" s="80"/>
      <c r="K5" s="80"/>
      <c r="L5" s="85"/>
      <c r="M5" s="86"/>
      <c r="N5" s="86"/>
      <c r="O5" s="86"/>
      <c r="P5" s="92"/>
      <c r="Q5" s="93"/>
      <c r="R5" s="93"/>
      <c r="S5" s="93"/>
      <c r="T5" s="94" t="s">
        <v>265</v>
      </c>
      <c r="U5" s="93"/>
      <c r="V5" s="93"/>
      <c r="W5" s="93"/>
      <c r="X5" s="93"/>
      <c r="Y5" s="66"/>
      <c r="Z5" s="195"/>
      <c r="AA5" s="195"/>
      <c r="AB5" s="195"/>
      <c r="AC5" s="67"/>
    </row>
    <row r="6" spans="1:54" x14ac:dyDescent="0.25">
      <c r="C6" s="74" t="s">
        <v>1</v>
      </c>
      <c r="D6" s="70"/>
      <c r="E6" s="70"/>
      <c r="F6" s="281">
        <f>Dashboard!E6</f>
        <v>100</v>
      </c>
      <c r="G6" s="282"/>
      <c r="H6" s="79" t="s">
        <v>5</v>
      </c>
      <c r="I6" s="80"/>
      <c r="J6" s="80"/>
      <c r="K6" s="243">
        <f>K8+K7+K9</f>
        <v>20</v>
      </c>
      <c r="L6" s="85" t="s">
        <v>6</v>
      </c>
      <c r="M6" s="86"/>
      <c r="N6" s="86"/>
      <c r="O6" s="245">
        <f>SUM(O7:O9)</f>
        <v>120</v>
      </c>
      <c r="P6" s="92" t="s">
        <v>6</v>
      </c>
      <c r="Q6" s="93"/>
      <c r="R6" s="93"/>
      <c r="S6" s="106">
        <f>SUM(S7:S9)</f>
        <v>126.55</v>
      </c>
      <c r="T6" s="93"/>
      <c r="U6" s="93"/>
      <c r="V6" s="93"/>
      <c r="W6" s="93"/>
      <c r="X6" s="93"/>
      <c r="Y6" s="68" t="s">
        <v>257</v>
      </c>
      <c r="Z6" s="288">
        <f>Dashboard!X6</f>
        <v>0</v>
      </c>
      <c r="AA6" s="195" t="s">
        <v>336</v>
      </c>
      <c r="AB6" s="289" t="str">
        <f>Dashboard!Z6</f>
        <v>-</v>
      </c>
      <c r="AC6" s="201" t="s">
        <v>339</v>
      </c>
    </row>
    <row r="7" spans="1:54" x14ac:dyDescent="0.25">
      <c r="C7" s="74" t="s">
        <v>2</v>
      </c>
      <c r="D7" s="70"/>
      <c r="E7" s="70"/>
      <c r="F7" s="281">
        <f>$F$6*G7</f>
        <v>25</v>
      </c>
      <c r="G7" s="283">
        <f>Dashboard!F7</f>
        <v>0.25</v>
      </c>
      <c r="H7" s="79" t="s">
        <v>262</v>
      </c>
      <c r="I7" s="80"/>
      <c r="J7" s="80"/>
      <c r="K7" s="285">
        <f>Dashboard!J7</f>
        <v>10</v>
      </c>
      <c r="L7" s="85" t="s">
        <v>2</v>
      </c>
      <c r="M7" s="86"/>
      <c r="N7" s="86"/>
      <c r="O7" s="245">
        <f>F7+(G7*K7)</f>
        <v>27.5</v>
      </c>
      <c r="P7" s="92" t="s">
        <v>2</v>
      </c>
      <c r="Q7" s="93"/>
      <c r="R7" s="93"/>
      <c r="S7" s="106">
        <f>(1+T7)*O7</f>
        <v>33</v>
      </c>
      <c r="T7" s="286">
        <f>Dashboard!S7</f>
        <v>0.2</v>
      </c>
      <c r="U7" s="93"/>
      <c r="V7" s="96" t="s">
        <v>258</v>
      </c>
      <c r="W7" s="93"/>
      <c r="X7" s="286">
        <f>Dashboard!V7</f>
        <v>0.9</v>
      </c>
      <c r="Y7" s="68" t="s">
        <v>252</v>
      </c>
      <c r="Z7" s="288">
        <f>Dashboard!X7</f>
        <v>0</v>
      </c>
      <c r="AA7" s="195" t="s">
        <v>337</v>
      </c>
      <c r="AB7" s="289">
        <f>Dashboard!Z7</f>
        <v>0</v>
      </c>
      <c r="AC7" s="201" t="s">
        <v>340</v>
      </c>
    </row>
    <row r="8" spans="1:54" x14ac:dyDescent="0.25">
      <c r="C8" s="74" t="s">
        <v>3</v>
      </c>
      <c r="D8" s="70"/>
      <c r="E8" s="70"/>
      <c r="F8" s="281">
        <f>$F$6*G8</f>
        <v>10</v>
      </c>
      <c r="G8" s="283">
        <f>Dashboard!F8</f>
        <v>0.1</v>
      </c>
      <c r="H8" s="79" t="s">
        <v>261</v>
      </c>
      <c r="I8" s="80"/>
      <c r="J8" s="80"/>
      <c r="K8" s="285">
        <f>Dashboard!J8</f>
        <v>0</v>
      </c>
      <c r="L8" s="85" t="s">
        <v>3</v>
      </c>
      <c r="M8" s="86"/>
      <c r="N8" s="86"/>
      <c r="O8" s="245">
        <f>F8+(G8*K7)</f>
        <v>11</v>
      </c>
      <c r="P8" s="92" t="s">
        <v>3</v>
      </c>
      <c r="Q8" s="93"/>
      <c r="R8" s="93"/>
      <c r="S8" s="106">
        <f>(1+T8)*O8</f>
        <v>11.55</v>
      </c>
      <c r="T8" s="286">
        <f>Dashboard!S8</f>
        <v>0.05</v>
      </c>
      <c r="U8" s="93"/>
      <c r="V8" s="97" t="s">
        <v>259</v>
      </c>
      <c r="W8" s="93"/>
      <c r="X8" s="107">
        <f>X7*0.49</f>
        <v>0.441</v>
      </c>
      <c r="Y8" s="68" t="s">
        <v>253</v>
      </c>
      <c r="Z8" s="288">
        <f>Dashboard!X8</f>
        <v>1</v>
      </c>
      <c r="AA8" s="195" t="s">
        <v>11</v>
      </c>
      <c r="AB8" s="289">
        <f>Dashboard!Z9</f>
        <v>0</v>
      </c>
      <c r="AC8" s="201" t="s">
        <v>341</v>
      </c>
    </row>
    <row r="9" spans="1:54" x14ac:dyDescent="0.25">
      <c r="C9" s="74" t="s">
        <v>4</v>
      </c>
      <c r="D9" s="70"/>
      <c r="E9" s="70"/>
      <c r="F9" s="281">
        <f>$F$6*G9</f>
        <v>65</v>
      </c>
      <c r="G9" s="283">
        <f>1-G7-G8</f>
        <v>0.65</v>
      </c>
      <c r="H9" s="79" t="s">
        <v>263</v>
      </c>
      <c r="I9" s="80"/>
      <c r="J9" s="80"/>
      <c r="K9" s="285">
        <f>Dashboard!J9</f>
        <v>10</v>
      </c>
      <c r="L9" s="85" t="s">
        <v>4</v>
      </c>
      <c r="M9" s="86"/>
      <c r="N9" s="86"/>
      <c r="O9" s="245">
        <f>F9+K8+K9+(G9*K7)</f>
        <v>81.5</v>
      </c>
      <c r="P9" s="92" t="s">
        <v>264</v>
      </c>
      <c r="Q9" s="93"/>
      <c r="R9" s="93"/>
      <c r="S9" s="106">
        <f>O9+T9</f>
        <v>82</v>
      </c>
      <c r="T9" s="287">
        <f>Dashboard!S9</f>
        <v>0.5</v>
      </c>
      <c r="U9" s="97"/>
      <c r="V9" s="97" t="s">
        <v>260</v>
      </c>
      <c r="W9" s="93"/>
      <c r="X9" s="106">
        <f>S6*X8</f>
        <v>55.808549999999997</v>
      </c>
      <c r="Y9" s="68" t="s">
        <v>254</v>
      </c>
      <c r="Z9" s="288">
        <f>Dashboard!X9</f>
        <v>0</v>
      </c>
      <c r="AA9" s="195"/>
      <c r="AB9" s="195"/>
      <c r="AC9" s="67"/>
    </row>
    <row r="10" spans="1:54" x14ac:dyDescent="0.25">
      <c r="C10" s="76" t="s">
        <v>356</v>
      </c>
      <c r="D10" s="71"/>
      <c r="E10" s="71"/>
      <c r="F10" s="151">
        <f>Dashboard!E10</f>
        <v>5</v>
      </c>
      <c r="G10" s="284"/>
      <c r="H10" s="81" t="s">
        <v>355</v>
      </c>
      <c r="I10" s="82"/>
      <c r="J10" s="82"/>
      <c r="K10" s="147">
        <f>Dashboard!J10</f>
        <v>10</v>
      </c>
      <c r="L10" s="87"/>
      <c r="M10" s="88"/>
      <c r="N10" s="88"/>
      <c r="O10" s="246"/>
      <c r="P10" s="98"/>
      <c r="Q10" s="99"/>
      <c r="R10" s="99"/>
      <c r="S10" s="247"/>
      <c r="T10" s="99"/>
      <c r="U10" s="99"/>
      <c r="V10" s="99"/>
      <c r="W10" s="99"/>
      <c r="X10" s="99"/>
      <c r="Y10" s="108"/>
      <c r="Z10" s="199"/>
      <c r="AA10" s="199"/>
      <c r="AB10" s="199"/>
      <c r="AC10" s="109"/>
    </row>
    <row r="13" spans="1:54" x14ac:dyDescent="0.25">
      <c r="A13" s="4" t="s">
        <v>12</v>
      </c>
      <c r="I13" s="18">
        <v>0</v>
      </c>
      <c r="J13" s="18">
        <f t="shared" ref="J13:AC13" si="0">I13+1</f>
        <v>1</v>
      </c>
      <c r="K13" s="18">
        <f t="shared" si="0"/>
        <v>2</v>
      </c>
      <c r="L13" s="18">
        <f t="shared" si="0"/>
        <v>3</v>
      </c>
      <c r="M13" s="18">
        <f t="shared" si="0"/>
        <v>4</v>
      </c>
      <c r="N13" s="18">
        <f t="shared" si="0"/>
        <v>5</v>
      </c>
      <c r="O13" s="18">
        <f t="shared" si="0"/>
        <v>6</v>
      </c>
      <c r="P13" s="18">
        <f t="shared" si="0"/>
        <v>7</v>
      </c>
      <c r="Q13" s="18">
        <f t="shared" si="0"/>
        <v>8</v>
      </c>
      <c r="R13" s="18">
        <f t="shared" si="0"/>
        <v>9</v>
      </c>
      <c r="S13" s="18">
        <f t="shared" si="0"/>
        <v>10</v>
      </c>
      <c r="T13" s="18">
        <f t="shared" si="0"/>
        <v>11</v>
      </c>
      <c r="U13" s="18">
        <f t="shared" si="0"/>
        <v>12</v>
      </c>
      <c r="V13" s="18">
        <f t="shared" si="0"/>
        <v>13</v>
      </c>
      <c r="W13" s="18">
        <f t="shared" si="0"/>
        <v>14</v>
      </c>
      <c r="X13" s="18">
        <f t="shared" si="0"/>
        <v>15</v>
      </c>
      <c r="Y13" s="18">
        <f t="shared" si="0"/>
        <v>16</v>
      </c>
      <c r="Z13" s="18">
        <f t="shared" si="0"/>
        <v>17</v>
      </c>
      <c r="AA13" s="18">
        <f t="shared" si="0"/>
        <v>18</v>
      </c>
      <c r="AB13" s="18">
        <f t="shared" si="0"/>
        <v>19</v>
      </c>
      <c r="AC13" s="18">
        <f t="shared" si="0"/>
        <v>20</v>
      </c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5"/>
      <c r="AY13" s="5"/>
      <c r="AZ13" s="5"/>
      <c r="BA13" s="5"/>
      <c r="BB13" s="5"/>
    </row>
    <row r="14" spans="1:54" x14ac:dyDescent="0.25">
      <c r="C14" s="6"/>
      <c r="D14" s="6" t="s">
        <v>13</v>
      </c>
      <c r="E14" s="6" t="s">
        <v>14</v>
      </c>
      <c r="F14" s="102" t="s">
        <v>266</v>
      </c>
    </row>
    <row r="15" spans="1:54" x14ac:dyDescent="0.25">
      <c r="A15" s="7" t="s">
        <v>267</v>
      </c>
      <c r="C15" s="14"/>
      <c r="D15" s="14">
        <v>0</v>
      </c>
      <c r="E15" s="205">
        <f>F10</f>
        <v>5</v>
      </c>
      <c r="G15" s="8"/>
    </row>
    <row r="16" spans="1:54" x14ac:dyDescent="0.25">
      <c r="A16" s="3" t="s">
        <v>268</v>
      </c>
      <c r="C16" s="16"/>
      <c r="D16" s="16"/>
      <c r="E16" s="206"/>
      <c r="F16" s="3">
        <f>F6/E15</f>
        <v>20</v>
      </c>
      <c r="G16" s="8"/>
      <c r="I16" s="3">
        <v>0</v>
      </c>
      <c r="J16" s="3">
        <f t="shared" ref="J16:Y18" si="1">IF(J$13&lt;=$E$15,$F16,0)</f>
        <v>20</v>
      </c>
      <c r="K16" s="3">
        <f t="shared" si="1"/>
        <v>20</v>
      </c>
      <c r="L16" s="3">
        <f t="shared" si="1"/>
        <v>20</v>
      </c>
      <c r="M16" s="3">
        <f t="shared" si="1"/>
        <v>20</v>
      </c>
      <c r="N16" s="3">
        <f t="shared" si="1"/>
        <v>20</v>
      </c>
      <c r="O16" s="3">
        <f t="shared" si="1"/>
        <v>0</v>
      </c>
      <c r="P16" s="3">
        <f t="shared" si="1"/>
        <v>0</v>
      </c>
      <c r="Q16" s="3">
        <f t="shared" si="1"/>
        <v>0</v>
      </c>
      <c r="R16" s="3">
        <f t="shared" si="1"/>
        <v>0</v>
      </c>
      <c r="S16" s="3">
        <f t="shared" si="1"/>
        <v>0</v>
      </c>
      <c r="T16" s="3">
        <f t="shared" si="1"/>
        <v>0</v>
      </c>
      <c r="U16" s="3">
        <f t="shared" si="1"/>
        <v>0</v>
      </c>
      <c r="V16" s="3">
        <f t="shared" si="1"/>
        <v>0</v>
      </c>
      <c r="W16" s="3">
        <f t="shared" si="1"/>
        <v>0</v>
      </c>
      <c r="X16" s="3">
        <f t="shared" si="1"/>
        <v>0</v>
      </c>
      <c r="Y16" s="3">
        <f t="shared" si="1"/>
        <v>0</v>
      </c>
      <c r="Z16" s="3">
        <f t="shared" ref="Z16:AC18" si="2">IF(Z$13&lt;=$E$15,$F16,0)</f>
        <v>0</v>
      </c>
      <c r="AA16" s="3">
        <f t="shared" si="2"/>
        <v>0</v>
      </c>
      <c r="AB16" s="3">
        <f t="shared" si="2"/>
        <v>0</v>
      </c>
      <c r="AC16" s="3">
        <f t="shared" si="2"/>
        <v>0</v>
      </c>
    </row>
    <row r="17" spans="1:49" x14ac:dyDescent="0.25">
      <c r="A17" s="3" t="s">
        <v>272</v>
      </c>
      <c r="C17" s="16"/>
      <c r="D17" s="16"/>
      <c r="E17" s="207"/>
      <c r="F17" s="3">
        <f>(K7+K8)/E15</f>
        <v>2</v>
      </c>
      <c r="G17" s="8"/>
      <c r="I17" s="3">
        <v>0</v>
      </c>
      <c r="J17" s="3">
        <f t="shared" si="1"/>
        <v>2</v>
      </c>
      <c r="K17" s="3">
        <f t="shared" si="1"/>
        <v>2</v>
      </c>
      <c r="L17" s="3">
        <f t="shared" si="1"/>
        <v>2</v>
      </c>
      <c r="M17" s="3">
        <f t="shared" si="1"/>
        <v>2</v>
      </c>
      <c r="N17" s="3">
        <f t="shared" si="1"/>
        <v>2</v>
      </c>
      <c r="O17" s="3">
        <f t="shared" si="1"/>
        <v>0</v>
      </c>
      <c r="P17" s="3">
        <f t="shared" si="1"/>
        <v>0</v>
      </c>
      <c r="Q17" s="3">
        <f t="shared" si="1"/>
        <v>0</v>
      </c>
      <c r="R17" s="3">
        <f t="shared" si="1"/>
        <v>0</v>
      </c>
      <c r="S17" s="3">
        <f t="shared" si="1"/>
        <v>0</v>
      </c>
      <c r="T17" s="3">
        <f t="shared" si="1"/>
        <v>0</v>
      </c>
      <c r="U17" s="3">
        <f t="shared" si="1"/>
        <v>0</v>
      </c>
      <c r="V17" s="3">
        <f t="shared" si="1"/>
        <v>0</v>
      </c>
      <c r="W17" s="3">
        <f t="shared" si="1"/>
        <v>0</v>
      </c>
      <c r="X17" s="3">
        <f t="shared" si="1"/>
        <v>0</v>
      </c>
      <c r="Y17" s="3">
        <f t="shared" si="1"/>
        <v>0</v>
      </c>
      <c r="Z17" s="3">
        <f t="shared" si="2"/>
        <v>0</v>
      </c>
      <c r="AA17" s="3">
        <f t="shared" si="2"/>
        <v>0</v>
      </c>
      <c r="AB17" s="3">
        <f t="shared" si="2"/>
        <v>0</v>
      </c>
      <c r="AC17" s="3">
        <f t="shared" si="2"/>
        <v>0</v>
      </c>
    </row>
    <row r="18" spans="1:49" x14ac:dyDescent="0.25">
      <c r="A18" s="101" t="s">
        <v>270</v>
      </c>
      <c r="C18" s="17"/>
      <c r="D18" s="15"/>
      <c r="E18" s="206"/>
      <c r="F18" s="3">
        <f>(S6-O6)/E15</f>
        <v>1.3099999999999994</v>
      </c>
      <c r="G18" s="8"/>
      <c r="I18" s="3">
        <v>0</v>
      </c>
      <c r="J18" s="3">
        <f t="shared" si="1"/>
        <v>1.3099999999999994</v>
      </c>
      <c r="K18" s="3">
        <f t="shared" si="1"/>
        <v>1.3099999999999994</v>
      </c>
      <c r="L18" s="3">
        <f t="shared" si="1"/>
        <v>1.3099999999999994</v>
      </c>
      <c r="M18" s="3">
        <f t="shared" si="1"/>
        <v>1.3099999999999994</v>
      </c>
      <c r="N18" s="3">
        <f t="shared" si="1"/>
        <v>1.3099999999999994</v>
      </c>
      <c r="O18" s="3">
        <f t="shared" si="1"/>
        <v>0</v>
      </c>
      <c r="P18" s="3">
        <f t="shared" si="1"/>
        <v>0</v>
      </c>
      <c r="Q18" s="3">
        <f t="shared" si="1"/>
        <v>0</v>
      </c>
      <c r="R18" s="3">
        <f t="shared" si="1"/>
        <v>0</v>
      </c>
      <c r="S18" s="3">
        <f t="shared" si="1"/>
        <v>0</v>
      </c>
      <c r="T18" s="3">
        <f t="shared" si="1"/>
        <v>0</v>
      </c>
      <c r="U18" s="3">
        <f t="shared" si="1"/>
        <v>0</v>
      </c>
      <c r="V18" s="3">
        <f t="shared" si="1"/>
        <v>0</v>
      </c>
      <c r="W18" s="3">
        <f t="shared" si="1"/>
        <v>0</v>
      </c>
      <c r="X18" s="3">
        <f t="shared" si="1"/>
        <v>0</v>
      </c>
      <c r="Y18" s="3">
        <f t="shared" si="1"/>
        <v>0</v>
      </c>
      <c r="Z18" s="3">
        <f t="shared" si="2"/>
        <v>0</v>
      </c>
      <c r="AA18" s="3">
        <f t="shared" si="2"/>
        <v>0</v>
      </c>
      <c r="AB18" s="3">
        <f t="shared" si="2"/>
        <v>0</v>
      </c>
      <c r="AC18" s="3">
        <f t="shared" si="2"/>
        <v>0</v>
      </c>
    </row>
    <row r="19" spans="1:49" x14ac:dyDescent="0.25">
      <c r="C19" s="16"/>
      <c r="D19" s="16"/>
      <c r="E19" s="207"/>
      <c r="G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</row>
    <row r="20" spans="1:49" x14ac:dyDescent="0.25">
      <c r="A20" s="7" t="s">
        <v>271</v>
      </c>
      <c r="C20" s="16"/>
      <c r="D20" s="17">
        <f>E15+1</f>
        <v>6</v>
      </c>
      <c r="E20" s="14">
        <f>K10</f>
        <v>10</v>
      </c>
    </row>
    <row r="21" spans="1:49" x14ac:dyDescent="0.25">
      <c r="A21" s="101" t="s">
        <v>273</v>
      </c>
      <c r="C21" s="17"/>
      <c r="D21" s="15"/>
      <c r="E21" s="17"/>
      <c r="F21" s="3">
        <f>K9/E15</f>
        <v>2</v>
      </c>
      <c r="I21" s="3">
        <v>0</v>
      </c>
      <c r="J21" s="3">
        <f>IF(J13&lt;=$E$15,0,1)*IF(J13&gt;$E$20,0,$F$21)</f>
        <v>0</v>
      </c>
      <c r="K21" s="3">
        <f t="shared" ref="K21:AC21" si="3">IF(K13&lt;=$E$15,0,1)*IF(K13&gt;$E$20,0,$F$21)</f>
        <v>0</v>
      </c>
      <c r="L21" s="3">
        <f t="shared" si="3"/>
        <v>0</v>
      </c>
      <c r="M21" s="3">
        <f t="shared" si="3"/>
        <v>0</v>
      </c>
      <c r="N21" s="3">
        <f t="shared" si="3"/>
        <v>0</v>
      </c>
      <c r="O21" s="3">
        <f t="shared" si="3"/>
        <v>2</v>
      </c>
      <c r="P21" s="3">
        <f t="shared" si="3"/>
        <v>2</v>
      </c>
      <c r="Q21" s="3">
        <f t="shared" si="3"/>
        <v>2</v>
      </c>
      <c r="R21" s="3">
        <f t="shared" si="3"/>
        <v>2</v>
      </c>
      <c r="S21" s="3">
        <f t="shared" si="3"/>
        <v>2</v>
      </c>
      <c r="T21" s="3">
        <f t="shared" si="3"/>
        <v>0</v>
      </c>
      <c r="U21" s="3">
        <f t="shared" si="3"/>
        <v>0</v>
      </c>
      <c r="V21" s="3">
        <f t="shared" si="3"/>
        <v>0</v>
      </c>
      <c r="W21" s="3">
        <f t="shared" si="3"/>
        <v>0</v>
      </c>
      <c r="X21" s="3">
        <f t="shared" si="3"/>
        <v>0</v>
      </c>
      <c r="Y21" s="3">
        <f t="shared" si="3"/>
        <v>0</v>
      </c>
      <c r="Z21" s="3">
        <f t="shared" si="3"/>
        <v>0</v>
      </c>
      <c r="AA21" s="3">
        <f t="shared" si="3"/>
        <v>0</v>
      </c>
      <c r="AB21" s="3">
        <f t="shared" si="3"/>
        <v>0</v>
      </c>
      <c r="AC21" s="3">
        <f t="shared" si="3"/>
        <v>0</v>
      </c>
    </row>
    <row r="22" spans="1:49" x14ac:dyDescent="0.25">
      <c r="A22" s="101"/>
      <c r="C22" s="17"/>
      <c r="D22" s="15"/>
      <c r="E22" s="17"/>
    </row>
    <row r="23" spans="1:49" x14ac:dyDescent="0.25">
      <c r="A23" s="7" t="s">
        <v>274</v>
      </c>
      <c r="D23" s="13"/>
      <c r="E23" s="12"/>
    </row>
    <row r="24" spans="1:49" x14ac:dyDescent="0.25">
      <c r="A24" s="3" t="s">
        <v>268</v>
      </c>
      <c r="D24" s="13"/>
      <c r="E24" s="9"/>
      <c r="J24" s="3">
        <f t="shared" ref="J24:AC24" si="4">I24+J16</f>
        <v>20</v>
      </c>
      <c r="K24" s="3">
        <f t="shared" si="4"/>
        <v>40</v>
      </c>
      <c r="L24" s="3">
        <f t="shared" si="4"/>
        <v>60</v>
      </c>
      <c r="M24" s="3">
        <f t="shared" si="4"/>
        <v>80</v>
      </c>
      <c r="N24" s="3">
        <f t="shared" si="4"/>
        <v>100</v>
      </c>
      <c r="O24" s="3">
        <f t="shared" si="4"/>
        <v>100</v>
      </c>
      <c r="P24" s="3">
        <f t="shared" si="4"/>
        <v>100</v>
      </c>
      <c r="Q24" s="3">
        <f t="shared" si="4"/>
        <v>100</v>
      </c>
      <c r="R24" s="3">
        <f t="shared" si="4"/>
        <v>100</v>
      </c>
      <c r="S24" s="3">
        <f t="shared" si="4"/>
        <v>100</v>
      </c>
      <c r="T24" s="3">
        <f t="shared" si="4"/>
        <v>100</v>
      </c>
      <c r="U24" s="3">
        <f t="shared" si="4"/>
        <v>100</v>
      </c>
      <c r="V24" s="3">
        <f t="shared" si="4"/>
        <v>100</v>
      </c>
      <c r="W24" s="3">
        <f t="shared" si="4"/>
        <v>100</v>
      </c>
      <c r="X24" s="3">
        <f t="shared" si="4"/>
        <v>100</v>
      </c>
      <c r="Y24" s="3">
        <f t="shared" si="4"/>
        <v>100</v>
      </c>
      <c r="Z24" s="3">
        <f t="shared" si="4"/>
        <v>100</v>
      </c>
      <c r="AA24" s="3">
        <f t="shared" si="4"/>
        <v>100</v>
      </c>
      <c r="AB24" s="3">
        <f t="shared" si="4"/>
        <v>100</v>
      </c>
      <c r="AC24" s="3">
        <f t="shared" si="4"/>
        <v>100</v>
      </c>
    </row>
    <row r="25" spans="1:49" x14ac:dyDescent="0.25">
      <c r="A25" s="3" t="s">
        <v>269</v>
      </c>
      <c r="D25" s="13"/>
      <c r="E25" s="19"/>
      <c r="F25" s="20"/>
      <c r="G25" s="20"/>
      <c r="H25" s="20"/>
      <c r="I25" s="20"/>
      <c r="J25" s="103">
        <f t="shared" ref="J25:AC25" si="5">I25+J17+J21</f>
        <v>2</v>
      </c>
      <c r="K25" s="103">
        <f t="shared" si="5"/>
        <v>4</v>
      </c>
      <c r="L25" s="103">
        <f t="shared" si="5"/>
        <v>6</v>
      </c>
      <c r="M25" s="103">
        <f t="shared" si="5"/>
        <v>8</v>
      </c>
      <c r="N25" s="103">
        <f t="shared" si="5"/>
        <v>10</v>
      </c>
      <c r="O25" s="103">
        <f t="shared" si="5"/>
        <v>12</v>
      </c>
      <c r="P25" s="103">
        <f t="shared" si="5"/>
        <v>14</v>
      </c>
      <c r="Q25" s="103">
        <f t="shared" si="5"/>
        <v>16</v>
      </c>
      <c r="R25" s="103">
        <f t="shared" si="5"/>
        <v>18</v>
      </c>
      <c r="S25" s="103">
        <f t="shared" si="5"/>
        <v>20</v>
      </c>
      <c r="T25" s="103">
        <f t="shared" si="5"/>
        <v>20</v>
      </c>
      <c r="U25" s="103">
        <f t="shared" si="5"/>
        <v>20</v>
      </c>
      <c r="V25" s="103">
        <f t="shared" si="5"/>
        <v>20</v>
      </c>
      <c r="W25" s="103">
        <f t="shared" si="5"/>
        <v>20</v>
      </c>
      <c r="X25" s="103">
        <f t="shared" si="5"/>
        <v>20</v>
      </c>
      <c r="Y25" s="103">
        <f t="shared" si="5"/>
        <v>20</v>
      </c>
      <c r="Z25" s="103">
        <f t="shared" si="5"/>
        <v>20</v>
      </c>
      <c r="AA25" s="103">
        <f t="shared" si="5"/>
        <v>20</v>
      </c>
      <c r="AB25" s="103">
        <f t="shared" si="5"/>
        <v>20</v>
      </c>
      <c r="AC25" s="103">
        <f t="shared" si="5"/>
        <v>20</v>
      </c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</row>
    <row r="26" spans="1:49" x14ac:dyDescent="0.25">
      <c r="A26" s="7" t="s">
        <v>276</v>
      </c>
      <c r="E26" s="15"/>
      <c r="J26" s="3">
        <f>J24+J25</f>
        <v>22</v>
      </c>
      <c r="K26" s="3">
        <f t="shared" ref="K26:AC26" si="6">K24+K25</f>
        <v>44</v>
      </c>
      <c r="L26" s="3">
        <f t="shared" si="6"/>
        <v>66</v>
      </c>
      <c r="M26" s="3">
        <f t="shared" si="6"/>
        <v>88</v>
      </c>
      <c r="N26" s="3">
        <f t="shared" si="6"/>
        <v>110</v>
      </c>
      <c r="O26" s="3">
        <f t="shared" si="6"/>
        <v>112</v>
      </c>
      <c r="P26" s="3">
        <f t="shared" si="6"/>
        <v>114</v>
      </c>
      <c r="Q26" s="3">
        <f t="shared" si="6"/>
        <v>116</v>
      </c>
      <c r="R26" s="3">
        <f t="shared" si="6"/>
        <v>118</v>
      </c>
      <c r="S26" s="3">
        <f t="shared" si="6"/>
        <v>120</v>
      </c>
      <c r="T26" s="3">
        <f t="shared" si="6"/>
        <v>120</v>
      </c>
      <c r="U26" s="3">
        <f t="shared" si="6"/>
        <v>120</v>
      </c>
      <c r="V26" s="3">
        <f t="shared" si="6"/>
        <v>120</v>
      </c>
      <c r="W26" s="3">
        <f t="shared" si="6"/>
        <v>120</v>
      </c>
      <c r="X26" s="3">
        <f t="shared" si="6"/>
        <v>120</v>
      </c>
      <c r="Y26" s="3">
        <f t="shared" si="6"/>
        <v>120</v>
      </c>
      <c r="Z26" s="3">
        <f t="shared" si="6"/>
        <v>120</v>
      </c>
      <c r="AA26" s="3">
        <f t="shared" si="6"/>
        <v>120</v>
      </c>
      <c r="AB26" s="3">
        <f t="shared" si="6"/>
        <v>120</v>
      </c>
      <c r="AC26" s="3">
        <f t="shared" si="6"/>
        <v>120</v>
      </c>
    </row>
    <row r="27" spans="1:49" x14ac:dyDescent="0.25">
      <c r="A27" s="101" t="s">
        <v>275</v>
      </c>
      <c r="F27" s="8"/>
      <c r="G27" s="10"/>
      <c r="J27" s="3">
        <f t="shared" ref="J27:AC27" si="7">I27+J18</f>
        <v>1.3099999999999994</v>
      </c>
      <c r="K27" s="3">
        <f t="shared" si="7"/>
        <v>2.6199999999999988</v>
      </c>
      <c r="L27" s="3">
        <f t="shared" si="7"/>
        <v>3.9299999999999979</v>
      </c>
      <c r="M27" s="3">
        <f t="shared" si="7"/>
        <v>5.2399999999999975</v>
      </c>
      <c r="N27" s="3">
        <f t="shared" si="7"/>
        <v>6.5499999999999972</v>
      </c>
      <c r="O27" s="3">
        <f t="shared" si="7"/>
        <v>6.5499999999999972</v>
      </c>
      <c r="P27" s="3">
        <f t="shared" si="7"/>
        <v>6.5499999999999972</v>
      </c>
      <c r="Q27" s="3">
        <f t="shared" si="7"/>
        <v>6.5499999999999972</v>
      </c>
      <c r="R27" s="3">
        <f t="shared" si="7"/>
        <v>6.5499999999999972</v>
      </c>
      <c r="S27" s="3">
        <f t="shared" si="7"/>
        <v>6.5499999999999972</v>
      </c>
      <c r="T27" s="3">
        <f t="shared" si="7"/>
        <v>6.5499999999999972</v>
      </c>
      <c r="U27" s="3">
        <f t="shared" si="7"/>
        <v>6.5499999999999972</v>
      </c>
      <c r="V27" s="3">
        <f t="shared" si="7"/>
        <v>6.5499999999999972</v>
      </c>
      <c r="W27" s="3">
        <f t="shared" si="7"/>
        <v>6.5499999999999972</v>
      </c>
      <c r="X27" s="3">
        <f t="shared" si="7"/>
        <v>6.5499999999999972</v>
      </c>
      <c r="Y27" s="3">
        <f t="shared" si="7"/>
        <v>6.5499999999999972</v>
      </c>
      <c r="Z27" s="3">
        <f t="shared" si="7"/>
        <v>6.5499999999999972</v>
      </c>
      <c r="AA27" s="3">
        <f t="shared" si="7"/>
        <v>6.5499999999999972</v>
      </c>
      <c r="AB27" s="3">
        <f t="shared" si="7"/>
        <v>6.5499999999999972</v>
      </c>
      <c r="AC27" s="3">
        <f t="shared" si="7"/>
        <v>6.5499999999999972</v>
      </c>
    </row>
    <row r="28" spans="1:49" x14ac:dyDescent="0.25">
      <c r="A28" s="7" t="s">
        <v>277</v>
      </c>
      <c r="F28" s="8"/>
      <c r="G28" s="10"/>
      <c r="J28" s="3">
        <f>J26+J27</f>
        <v>23.31</v>
      </c>
      <c r="K28" s="3">
        <f t="shared" ref="K28:AC28" si="8">K26+K27</f>
        <v>46.62</v>
      </c>
      <c r="L28" s="3">
        <f t="shared" si="8"/>
        <v>69.929999999999993</v>
      </c>
      <c r="M28" s="3">
        <f t="shared" si="8"/>
        <v>93.24</v>
      </c>
      <c r="N28" s="3">
        <f t="shared" si="8"/>
        <v>116.55</v>
      </c>
      <c r="O28" s="3">
        <f t="shared" si="8"/>
        <v>118.55</v>
      </c>
      <c r="P28" s="3">
        <f t="shared" si="8"/>
        <v>120.55</v>
      </c>
      <c r="Q28" s="3">
        <f t="shared" si="8"/>
        <v>122.55</v>
      </c>
      <c r="R28" s="3">
        <f t="shared" si="8"/>
        <v>124.55</v>
      </c>
      <c r="S28" s="3">
        <f t="shared" si="8"/>
        <v>126.55</v>
      </c>
      <c r="T28" s="3">
        <f t="shared" si="8"/>
        <v>126.55</v>
      </c>
      <c r="U28" s="3">
        <f t="shared" si="8"/>
        <v>126.55</v>
      </c>
      <c r="V28" s="3">
        <f t="shared" si="8"/>
        <v>126.55</v>
      </c>
      <c r="W28" s="3">
        <f t="shared" si="8"/>
        <v>126.55</v>
      </c>
      <c r="X28" s="3">
        <f t="shared" si="8"/>
        <v>126.55</v>
      </c>
      <c r="Y28" s="3">
        <f t="shared" si="8"/>
        <v>126.55</v>
      </c>
      <c r="Z28" s="3">
        <f t="shared" si="8"/>
        <v>126.55</v>
      </c>
      <c r="AA28" s="3">
        <f t="shared" si="8"/>
        <v>126.55</v>
      </c>
      <c r="AB28" s="3">
        <f t="shared" si="8"/>
        <v>126.55</v>
      </c>
      <c r="AC28" s="3">
        <f t="shared" si="8"/>
        <v>126.55</v>
      </c>
    </row>
    <row r="29" spans="1:49" x14ac:dyDescent="0.25">
      <c r="F29" s="8"/>
      <c r="G29" s="10"/>
    </row>
    <row r="30" spans="1:49" x14ac:dyDescent="0.25">
      <c r="F30" s="8"/>
    </row>
    <row r="31" spans="1:49" x14ac:dyDescent="0.25">
      <c r="C31" s="10"/>
      <c r="D31" s="1"/>
      <c r="F31" s="8"/>
      <c r="G31" s="10"/>
    </row>
    <row r="32" spans="1:49" x14ac:dyDescent="0.25">
      <c r="F32" s="8"/>
      <c r="G32" s="10"/>
    </row>
    <row r="33" spans="2:7" x14ac:dyDescent="0.25">
      <c r="F33" s="8"/>
      <c r="G33" s="10"/>
    </row>
    <row r="34" spans="2:7" x14ac:dyDescent="0.25">
      <c r="F34" s="8"/>
    </row>
    <row r="35" spans="2:7" x14ac:dyDescent="0.25">
      <c r="F35" s="8"/>
      <c r="G35" s="10"/>
    </row>
    <row r="36" spans="2:7" x14ac:dyDescent="0.25">
      <c r="G36" s="10"/>
    </row>
    <row r="37" spans="2:7" x14ac:dyDescent="0.25">
      <c r="G37" s="10"/>
    </row>
    <row r="39" spans="2:7" x14ac:dyDescent="0.25">
      <c r="F39" s="8"/>
    </row>
    <row r="40" spans="2:7" x14ac:dyDescent="0.25">
      <c r="B40" s="10"/>
      <c r="C40" s="12"/>
      <c r="F40" s="8"/>
    </row>
    <row r="41" spans="2:7" x14ac:dyDescent="0.25">
      <c r="F41" s="8"/>
    </row>
    <row r="42" spans="2:7" x14ac:dyDescent="0.25">
      <c r="F42" s="8"/>
    </row>
  </sheetData>
  <pageMargins left="0.7" right="0.7" top="0.75" bottom="0.75" header="0.3" footer="0.3"/>
  <pageSetup orientation="portrait" r:id="rId1"/>
  <ignoredErrors>
    <ignoredError sqref="J25:M25 N25:AC25 J27:AC2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EDCE3-C2FC-4E34-92D0-2591496F6909}">
  <sheetPr codeName="Sheet3"/>
  <dimension ref="A1:AW154"/>
  <sheetViews>
    <sheetView workbookViewId="0">
      <selection activeCell="A2" sqref="A2"/>
    </sheetView>
  </sheetViews>
  <sheetFormatPr defaultRowHeight="15" x14ac:dyDescent="0.25"/>
  <cols>
    <col min="1" max="8" width="9.140625" style="3"/>
    <col min="9" max="9" width="9.140625" style="3" customWidth="1"/>
    <col min="10" max="16384" width="9.140625" style="3"/>
  </cols>
  <sheetData>
    <row r="1" spans="1:49" ht="23.25" x14ac:dyDescent="0.35">
      <c r="A1" s="2" t="s">
        <v>297</v>
      </c>
    </row>
    <row r="3" spans="1:49" x14ac:dyDescent="0.25">
      <c r="A3" s="4" t="s">
        <v>298</v>
      </c>
      <c r="F3" s="9">
        <f>E52</f>
        <v>0</v>
      </c>
      <c r="I3" s="26">
        <v>0</v>
      </c>
      <c r="J3" s="26">
        <f>I3+1</f>
        <v>1</v>
      </c>
      <c r="K3" s="26">
        <f t="shared" ref="K3:AW3" si="0">J3+1</f>
        <v>2</v>
      </c>
      <c r="L3" s="26">
        <f t="shared" si="0"/>
        <v>3</v>
      </c>
      <c r="M3" s="26">
        <f t="shared" si="0"/>
        <v>4</v>
      </c>
      <c r="N3" s="26">
        <f t="shared" si="0"/>
        <v>5</v>
      </c>
      <c r="O3" s="26">
        <f t="shared" si="0"/>
        <v>6</v>
      </c>
      <c r="P3" s="26">
        <f t="shared" si="0"/>
        <v>7</v>
      </c>
      <c r="Q3" s="26">
        <f t="shared" si="0"/>
        <v>8</v>
      </c>
      <c r="R3" s="26">
        <f t="shared" si="0"/>
        <v>9</v>
      </c>
      <c r="S3" s="26">
        <f t="shared" si="0"/>
        <v>10</v>
      </c>
      <c r="T3" s="26">
        <f t="shared" si="0"/>
        <v>11</v>
      </c>
      <c r="U3" s="26">
        <f t="shared" si="0"/>
        <v>12</v>
      </c>
      <c r="V3" s="26">
        <f t="shared" si="0"/>
        <v>13</v>
      </c>
      <c r="W3" s="26">
        <f t="shared" si="0"/>
        <v>14</v>
      </c>
      <c r="X3" s="26">
        <f t="shared" si="0"/>
        <v>15</v>
      </c>
      <c r="Y3" s="26">
        <f t="shared" si="0"/>
        <v>16</v>
      </c>
      <c r="Z3" s="26">
        <f t="shared" si="0"/>
        <v>17</v>
      </c>
      <c r="AA3" s="26">
        <f t="shared" si="0"/>
        <v>18</v>
      </c>
      <c r="AB3" s="26">
        <f t="shared" si="0"/>
        <v>19</v>
      </c>
      <c r="AC3" s="26">
        <f t="shared" si="0"/>
        <v>20</v>
      </c>
      <c r="AD3" s="26">
        <f t="shared" si="0"/>
        <v>21</v>
      </c>
      <c r="AE3" s="26">
        <f t="shared" si="0"/>
        <v>22</v>
      </c>
      <c r="AF3" s="26">
        <f t="shared" si="0"/>
        <v>23</v>
      </c>
      <c r="AG3" s="26">
        <f t="shared" si="0"/>
        <v>24</v>
      </c>
      <c r="AH3" s="26">
        <f t="shared" si="0"/>
        <v>25</v>
      </c>
      <c r="AI3" s="26">
        <f t="shared" si="0"/>
        <v>26</v>
      </c>
      <c r="AJ3" s="26">
        <f t="shared" si="0"/>
        <v>27</v>
      </c>
      <c r="AK3" s="26">
        <f t="shared" si="0"/>
        <v>28</v>
      </c>
      <c r="AL3" s="26">
        <f t="shared" si="0"/>
        <v>29</v>
      </c>
      <c r="AM3" s="26">
        <f t="shared" si="0"/>
        <v>30</v>
      </c>
      <c r="AN3" s="26">
        <f t="shared" si="0"/>
        <v>31</v>
      </c>
      <c r="AO3" s="26">
        <f t="shared" si="0"/>
        <v>32</v>
      </c>
      <c r="AP3" s="26">
        <f t="shared" si="0"/>
        <v>33</v>
      </c>
      <c r="AQ3" s="26">
        <f t="shared" si="0"/>
        <v>34</v>
      </c>
      <c r="AR3" s="26">
        <f t="shared" si="0"/>
        <v>35</v>
      </c>
      <c r="AS3" s="26">
        <f t="shared" si="0"/>
        <v>36</v>
      </c>
      <c r="AT3" s="26">
        <f t="shared" si="0"/>
        <v>37</v>
      </c>
      <c r="AU3" s="26">
        <f t="shared" si="0"/>
        <v>38</v>
      </c>
      <c r="AV3" s="26">
        <f t="shared" si="0"/>
        <v>39</v>
      </c>
      <c r="AW3" s="26">
        <f t="shared" si="0"/>
        <v>40</v>
      </c>
    </row>
    <row r="4" spans="1:49" x14ac:dyDescent="0.25">
      <c r="F4" s="9" t="str">
        <f>IF(ROUND(F3,0)=0,"OK","RECALC")</f>
        <v>OK</v>
      </c>
    </row>
    <row r="5" spans="1:49" x14ac:dyDescent="0.25">
      <c r="A5" s="3" t="s">
        <v>244</v>
      </c>
      <c r="J5" s="182">
        <f>Rates!I6</f>
        <v>2.52E-2</v>
      </c>
      <c r="K5" s="182">
        <f>Rates!J6</f>
        <v>2.47E-2</v>
      </c>
      <c r="L5" s="182">
        <f>Rates!K6</f>
        <v>2.4299999999999999E-2</v>
      </c>
      <c r="M5" s="182">
        <f>Rates!L6</f>
        <v>2.4299999999999999E-2</v>
      </c>
      <c r="N5" s="182">
        <f>Rates!M6</f>
        <v>2.4299999999999999E-2</v>
      </c>
      <c r="O5" s="182">
        <f>Rates!N6</f>
        <v>2.47E-2</v>
      </c>
      <c r="P5" s="182">
        <f>Rates!O6</f>
        <v>2.53E-2</v>
      </c>
      <c r="Q5" s="182">
        <f>Rates!P6</f>
        <v>2.5700000000000001E-2</v>
      </c>
      <c r="R5" s="182">
        <f>Rates!Q6</f>
        <v>2.5999999999999999E-2</v>
      </c>
      <c r="S5" s="182">
        <f>Rates!R6</f>
        <v>2.63E-2</v>
      </c>
      <c r="T5" s="182">
        <f>Rates!S6</f>
        <v>2.6599999999999999E-2</v>
      </c>
      <c r="U5" s="182">
        <f>Rates!T6</f>
        <v>2.6800000000000001E-2</v>
      </c>
      <c r="V5" s="182">
        <f>Rates!U6</f>
        <v>2.7E-2</v>
      </c>
      <c r="W5" s="182">
        <f>Rates!V6</f>
        <v>2.7199999999999998E-2</v>
      </c>
      <c r="X5" s="182">
        <f>Rates!W6</f>
        <v>2.7400000000000001E-2</v>
      </c>
      <c r="Y5" s="182">
        <f>Rates!X6</f>
        <v>2.76E-2</v>
      </c>
      <c r="Z5" s="182">
        <f>Rates!Y6</f>
        <v>2.7799999999999998E-2</v>
      </c>
      <c r="AA5" s="182">
        <f>Rates!Z6</f>
        <v>2.8000000000000001E-2</v>
      </c>
      <c r="AB5" s="182">
        <f>Rates!AA6</f>
        <v>2.8299999999999999E-2</v>
      </c>
      <c r="AC5" s="182">
        <f>Rates!AB6</f>
        <v>2.8500000000000001E-2</v>
      </c>
      <c r="AD5" s="182">
        <f>Rates!AC6</f>
        <v>2.87E-2</v>
      </c>
      <c r="AE5" s="182">
        <f>Rates!AD6</f>
        <v>2.9000000000000001E-2</v>
      </c>
      <c r="AF5" s="182">
        <f>Rates!AE6</f>
        <v>2.93E-2</v>
      </c>
      <c r="AG5" s="182">
        <f>Rates!AF6</f>
        <v>2.9600000000000001E-2</v>
      </c>
      <c r="AH5" s="182">
        <f>Rates!AG6</f>
        <v>2.98E-2</v>
      </c>
      <c r="AI5" s="182">
        <f>Rates!AH6</f>
        <v>0.03</v>
      </c>
      <c r="AJ5" s="182">
        <f>Rates!AI6</f>
        <v>3.0099999999999998E-2</v>
      </c>
      <c r="AK5" s="182">
        <f>Rates!AJ6</f>
        <v>3.0200000000000001E-2</v>
      </c>
      <c r="AL5" s="182">
        <f>Rates!AK6</f>
        <v>3.0200000000000001E-2</v>
      </c>
      <c r="AM5" s="182">
        <f>Rates!AL6</f>
        <v>3.0200000000000001E-2</v>
      </c>
      <c r="AN5" s="182"/>
      <c r="AO5" s="182"/>
      <c r="AP5" s="182"/>
      <c r="AQ5" s="182"/>
      <c r="AR5" s="182"/>
      <c r="AS5" s="182"/>
      <c r="AT5" s="182"/>
      <c r="AU5" s="182"/>
      <c r="AV5" s="182"/>
      <c r="AW5" s="182"/>
    </row>
    <row r="6" spans="1:49" x14ac:dyDescent="0.25">
      <c r="A6" s="181" t="s">
        <v>299</v>
      </c>
      <c r="J6" s="182">
        <f>J$5</f>
        <v>2.52E-2</v>
      </c>
      <c r="K6" s="182">
        <f t="shared" ref="K6:AM6" si="1">K$5</f>
        <v>2.47E-2</v>
      </c>
      <c r="L6" s="182">
        <f t="shared" si="1"/>
        <v>2.4299999999999999E-2</v>
      </c>
      <c r="M6" s="182">
        <f t="shared" si="1"/>
        <v>2.4299999999999999E-2</v>
      </c>
      <c r="N6" s="182">
        <f t="shared" si="1"/>
        <v>2.4299999999999999E-2</v>
      </c>
      <c r="O6" s="182">
        <f t="shared" si="1"/>
        <v>2.47E-2</v>
      </c>
      <c r="P6" s="182">
        <f t="shared" si="1"/>
        <v>2.53E-2</v>
      </c>
      <c r="Q6" s="182">
        <f t="shared" si="1"/>
        <v>2.5700000000000001E-2</v>
      </c>
      <c r="R6" s="182">
        <f t="shared" si="1"/>
        <v>2.5999999999999999E-2</v>
      </c>
      <c r="S6" s="182">
        <f t="shared" si="1"/>
        <v>2.63E-2</v>
      </c>
      <c r="T6" s="182">
        <f t="shared" si="1"/>
        <v>2.6599999999999999E-2</v>
      </c>
      <c r="U6" s="182">
        <f t="shared" si="1"/>
        <v>2.6800000000000001E-2</v>
      </c>
      <c r="V6" s="182">
        <f t="shared" si="1"/>
        <v>2.7E-2</v>
      </c>
      <c r="W6" s="182">
        <f t="shared" si="1"/>
        <v>2.7199999999999998E-2</v>
      </c>
      <c r="X6" s="182">
        <f t="shared" si="1"/>
        <v>2.7400000000000001E-2</v>
      </c>
      <c r="Y6" s="182">
        <f t="shared" si="1"/>
        <v>2.76E-2</v>
      </c>
      <c r="Z6" s="182">
        <f t="shared" si="1"/>
        <v>2.7799999999999998E-2</v>
      </c>
      <c r="AA6" s="182">
        <f t="shared" si="1"/>
        <v>2.8000000000000001E-2</v>
      </c>
      <c r="AB6" s="182">
        <f t="shared" si="1"/>
        <v>2.8299999999999999E-2</v>
      </c>
      <c r="AC6" s="182">
        <f t="shared" si="1"/>
        <v>2.8500000000000001E-2</v>
      </c>
      <c r="AD6" s="182">
        <f t="shared" si="1"/>
        <v>2.87E-2</v>
      </c>
      <c r="AE6" s="182">
        <f t="shared" si="1"/>
        <v>2.9000000000000001E-2</v>
      </c>
      <c r="AF6" s="182">
        <f t="shared" si="1"/>
        <v>2.93E-2</v>
      </c>
      <c r="AG6" s="182">
        <f t="shared" si="1"/>
        <v>2.9600000000000001E-2</v>
      </c>
      <c r="AH6" s="182">
        <f t="shared" si="1"/>
        <v>2.98E-2</v>
      </c>
      <c r="AI6" s="182">
        <f t="shared" si="1"/>
        <v>0.03</v>
      </c>
      <c r="AJ6" s="182">
        <f t="shared" si="1"/>
        <v>3.0099999999999998E-2</v>
      </c>
      <c r="AK6" s="182">
        <f t="shared" si="1"/>
        <v>3.0200000000000001E-2</v>
      </c>
      <c r="AL6" s="182">
        <f t="shared" si="1"/>
        <v>3.0200000000000001E-2</v>
      </c>
      <c r="AM6" s="182">
        <f t="shared" si="1"/>
        <v>3.0200000000000001E-2</v>
      </c>
      <c r="AN6" s="182"/>
      <c r="AO6" s="182"/>
      <c r="AP6" s="182"/>
      <c r="AQ6" s="182"/>
      <c r="AR6" s="182"/>
      <c r="AS6" s="182"/>
      <c r="AT6" s="182"/>
      <c r="AU6" s="182"/>
      <c r="AV6" s="182"/>
      <c r="AW6" s="182"/>
    </row>
    <row r="7" spans="1:49" x14ac:dyDescent="0.25">
      <c r="A7" s="3" t="s">
        <v>300</v>
      </c>
      <c r="J7" s="182">
        <f>Rates!I27</f>
        <v>1.7500000000000002E-2</v>
      </c>
      <c r="K7" s="182">
        <f>Rates!J27</f>
        <v>1.77E-2</v>
      </c>
      <c r="L7" s="182">
        <f>Rates!K27</f>
        <v>1.8000000000000002E-2</v>
      </c>
      <c r="M7" s="182">
        <f>Rates!L27</f>
        <v>1.84E-2</v>
      </c>
      <c r="N7" s="182">
        <f>Rates!M27</f>
        <v>1.9299999999999998E-2</v>
      </c>
      <c r="O7" s="182">
        <f>Rates!N27</f>
        <v>1.9899999999999998E-2</v>
      </c>
      <c r="P7" s="182">
        <f>Rates!O27</f>
        <v>2.0499999999999997E-2</v>
      </c>
      <c r="Q7" s="182">
        <f>Rates!P27</f>
        <v>2.1499999999999998E-2</v>
      </c>
      <c r="R7" s="182">
        <f>Rates!Q27</f>
        <v>2.2499999999999999E-2</v>
      </c>
      <c r="S7" s="182">
        <f>Rates!R27</f>
        <v>2.4E-2</v>
      </c>
      <c r="T7" s="182">
        <f>Rates!S27</f>
        <v>2.4999999999999998E-2</v>
      </c>
      <c r="U7" s="182">
        <f>Rates!T27</f>
        <v>2.5999999999999999E-2</v>
      </c>
      <c r="V7" s="182">
        <f>Rates!U27</f>
        <v>2.6800000000000001E-2</v>
      </c>
      <c r="W7" s="182">
        <f>Rates!V27</f>
        <v>2.75E-2</v>
      </c>
      <c r="X7" s="182">
        <f>Rates!W27</f>
        <v>2.86E-2</v>
      </c>
      <c r="Y7" s="182">
        <f>Rates!X27</f>
        <v>2.92E-2</v>
      </c>
      <c r="Z7" s="182">
        <f>Rates!Y27</f>
        <v>2.98E-2</v>
      </c>
      <c r="AA7" s="182">
        <f>Rates!Z27</f>
        <v>3.04E-2</v>
      </c>
      <c r="AB7" s="182">
        <f>Rates!AA27</f>
        <v>3.1E-2</v>
      </c>
      <c r="AC7" s="182">
        <f>Rates!AB27</f>
        <v>3.15E-2</v>
      </c>
      <c r="AD7" s="182">
        <f>Rates!AC27</f>
        <v>3.2000000000000001E-2</v>
      </c>
      <c r="AE7" s="182">
        <f>Rates!AD27</f>
        <v>3.2300000000000002E-2</v>
      </c>
      <c r="AF7" s="182">
        <f>Rates!AE27</f>
        <v>3.2500000000000001E-2</v>
      </c>
      <c r="AG7" s="182">
        <f>Rates!AF27</f>
        <v>3.27E-2</v>
      </c>
      <c r="AH7" s="182">
        <f>Rates!AG27</f>
        <v>3.2899999999999999E-2</v>
      </c>
      <c r="AI7" s="182">
        <f>Rates!AH27</f>
        <v>3.3100000000000004E-2</v>
      </c>
      <c r="AJ7" s="182">
        <f>Rates!AI27</f>
        <v>3.32E-2</v>
      </c>
      <c r="AK7" s="182">
        <f>Rates!AJ27</f>
        <v>3.3300000000000003E-2</v>
      </c>
      <c r="AL7" s="182">
        <f>Rates!AK27</f>
        <v>3.3399999999999999E-2</v>
      </c>
      <c r="AM7" s="182">
        <f>Rates!AL27</f>
        <v>3.3500000000000002E-2</v>
      </c>
      <c r="AN7" s="182">
        <f>Rates!AM27</f>
        <v>3.4000000000000002E-2</v>
      </c>
      <c r="AO7" s="182">
        <f>Rates!AN27</f>
        <v>3.4500000000000003E-2</v>
      </c>
      <c r="AP7" s="182">
        <f>Rates!AO27</f>
        <v>3.5000000000000003E-2</v>
      </c>
      <c r="AQ7" s="182">
        <f>Rates!AP27</f>
        <v>3.5500000000000004E-2</v>
      </c>
      <c r="AR7" s="182">
        <f>Rates!AQ27</f>
        <v>3.6000000000000004E-2</v>
      </c>
      <c r="AS7" s="182">
        <f>Rates!AR27</f>
        <v>3.6500000000000005E-2</v>
      </c>
      <c r="AT7" s="182">
        <f>Rates!AS27</f>
        <v>3.7000000000000005E-2</v>
      </c>
      <c r="AU7" s="182">
        <f>Rates!AT27</f>
        <v>3.7500000000000006E-2</v>
      </c>
      <c r="AV7" s="182">
        <f>Rates!AU27</f>
        <v>3.8000000000000006E-2</v>
      </c>
      <c r="AW7" s="182">
        <f>Rates!AV27</f>
        <v>3.85E-2</v>
      </c>
    </row>
    <row r="8" spans="1:49" x14ac:dyDescent="0.25">
      <c r="A8" s="181" t="s">
        <v>301</v>
      </c>
      <c r="J8" s="182">
        <f>J$7</f>
        <v>1.7500000000000002E-2</v>
      </c>
      <c r="K8" s="182">
        <f t="shared" ref="K8:AW8" si="2">K$7</f>
        <v>1.77E-2</v>
      </c>
      <c r="L8" s="182">
        <f t="shared" si="2"/>
        <v>1.8000000000000002E-2</v>
      </c>
      <c r="M8" s="182">
        <f t="shared" si="2"/>
        <v>1.84E-2</v>
      </c>
      <c r="N8" s="182">
        <f t="shared" si="2"/>
        <v>1.9299999999999998E-2</v>
      </c>
      <c r="O8" s="182">
        <f t="shared" si="2"/>
        <v>1.9899999999999998E-2</v>
      </c>
      <c r="P8" s="182">
        <f t="shared" si="2"/>
        <v>2.0499999999999997E-2</v>
      </c>
      <c r="Q8" s="182">
        <f t="shared" si="2"/>
        <v>2.1499999999999998E-2</v>
      </c>
      <c r="R8" s="182">
        <f t="shared" si="2"/>
        <v>2.2499999999999999E-2</v>
      </c>
      <c r="S8" s="182">
        <f t="shared" si="2"/>
        <v>2.4E-2</v>
      </c>
      <c r="T8" s="182">
        <f t="shared" si="2"/>
        <v>2.4999999999999998E-2</v>
      </c>
      <c r="U8" s="182">
        <f t="shared" si="2"/>
        <v>2.5999999999999999E-2</v>
      </c>
      <c r="V8" s="182">
        <f t="shared" si="2"/>
        <v>2.6800000000000001E-2</v>
      </c>
      <c r="W8" s="182">
        <f t="shared" si="2"/>
        <v>2.75E-2</v>
      </c>
      <c r="X8" s="182">
        <f t="shared" si="2"/>
        <v>2.86E-2</v>
      </c>
      <c r="Y8" s="182">
        <f t="shared" si="2"/>
        <v>2.92E-2</v>
      </c>
      <c r="Z8" s="182">
        <f t="shared" si="2"/>
        <v>2.98E-2</v>
      </c>
      <c r="AA8" s="182">
        <f t="shared" si="2"/>
        <v>3.04E-2</v>
      </c>
      <c r="AB8" s="182">
        <f t="shared" si="2"/>
        <v>3.1E-2</v>
      </c>
      <c r="AC8" s="182">
        <f t="shared" si="2"/>
        <v>3.15E-2</v>
      </c>
      <c r="AD8" s="182">
        <f t="shared" si="2"/>
        <v>3.2000000000000001E-2</v>
      </c>
      <c r="AE8" s="182">
        <f t="shared" si="2"/>
        <v>3.2300000000000002E-2</v>
      </c>
      <c r="AF8" s="182">
        <f t="shared" si="2"/>
        <v>3.2500000000000001E-2</v>
      </c>
      <c r="AG8" s="182">
        <f t="shared" si="2"/>
        <v>3.27E-2</v>
      </c>
      <c r="AH8" s="182">
        <f t="shared" si="2"/>
        <v>3.2899999999999999E-2</v>
      </c>
      <c r="AI8" s="182">
        <f t="shared" si="2"/>
        <v>3.3100000000000004E-2</v>
      </c>
      <c r="AJ8" s="182">
        <f t="shared" si="2"/>
        <v>3.32E-2</v>
      </c>
      <c r="AK8" s="182">
        <f t="shared" si="2"/>
        <v>3.3300000000000003E-2</v>
      </c>
      <c r="AL8" s="182">
        <f t="shared" si="2"/>
        <v>3.3399999999999999E-2</v>
      </c>
      <c r="AM8" s="182">
        <f t="shared" si="2"/>
        <v>3.3500000000000002E-2</v>
      </c>
      <c r="AN8" s="182">
        <f t="shared" si="2"/>
        <v>3.4000000000000002E-2</v>
      </c>
      <c r="AO8" s="182">
        <f t="shared" si="2"/>
        <v>3.4500000000000003E-2</v>
      </c>
      <c r="AP8" s="182">
        <f t="shared" si="2"/>
        <v>3.5000000000000003E-2</v>
      </c>
      <c r="AQ8" s="182">
        <f t="shared" si="2"/>
        <v>3.5500000000000004E-2</v>
      </c>
      <c r="AR8" s="182">
        <f t="shared" si="2"/>
        <v>3.6000000000000004E-2</v>
      </c>
      <c r="AS8" s="182">
        <f t="shared" si="2"/>
        <v>3.6500000000000005E-2</v>
      </c>
      <c r="AT8" s="182">
        <f t="shared" si="2"/>
        <v>3.7000000000000005E-2</v>
      </c>
      <c r="AU8" s="182">
        <f t="shared" si="2"/>
        <v>3.7500000000000006E-2</v>
      </c>
      <c r="AV8" s="182">
        <f t="shared" si="2"/>
        <v>3.8000000000000006E-2</v>
      </c>
      <c r="AW8" s="182">
        <f t="shared" si="2"/>
        <v>3.85E-2</v>
      </c>
    </row>
    <row r="9" spans="1:49" x14ac:dyDescent="0.25">
      <c r="A9" s="181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</row>
    <row r="10" spans="1:49" x14ac:dyDescent="0.25">
      <c r="A10" s="101" t="s">
        <v>314</v>
      </c>
      <c r="C10" s="103">
        <f>SUM(J10:AW10)</f>
        <v>100</v>
      </c>
      <c r="H10" s="8"/>
      <c r="J10" s="3">
        <f>Dashboard!J53</f>
        <v>20</v>
      </c>
      <c r="K10" s="3">
        <f>Dashboard!K53</f>
        <v>20</v>
      </c>
      <c r="L10" s="3">
        <f>Dashboard!L53</f>
        <v>20</v>
      </c>
      <c r="M10" s="3">
        <f>Dashboard!M53</f>
        <v>20</v>
      </c>
      <c r="N10" s="3">
        <f>Dashboard!N53</f>
        <v>20</v>
      </c>
      <c r="O10" s="3">
        <f>Dashboard!O53</f>
        <v>0</v>
      </c>
      <c r="P10" s="3">
        <f>Dashboard!P53</f>
        <v>0</v>
      </c>
      <c r="Q10" s="3">
        <f>Dashboard!Q53</f>
        <v>0</v>
      </c>
      <c r="R10" s="3">
        <f>Dashboard!R53</f>
        <v>0</v>
      </c>
      <c r="S10" s="3">
        <f>Dashboard!S53</f>
        <v>0</v>
      </c>
      <c r="T10" s="3">
        <f>Dashboard!T53</f>
        <v>0</v>
      </c>
      <c r="U10" s="3">
        <f>Dashboard!U53</f>
        <v>0</v>
      </c>
      <c r="V10" s="3">
        <f>Dashboard!V53</f>
        <v>0</v>
      </c>
      <c r="W10" s="3">
        <f>Dashboard!W53</f>
        <v>0</v>
      </c>
      <c r="X10" s="3">
        <f>Dashboard!X53</f>
        <v>0</v>
      </c>
      <c r="Y10" s="3">
        <f>Dashboard!Y53</f>
        <v>0</v>
      </c>
      <c r="Z10" s="3">
        <f>Dashboard!Z53</f>
        <v>0</v>
      </c>
      <c r="AA10" s="3">
        <f>Dashboard!AA53</f>
        <v>0</v>
      </c>
      <c r="AB10" s="3">
        <f>Dashboard!AB53</f>
        <v>0</v>
      </c>
      <c r="AC10" s="3">
        <f>Dashboard!AC53</f>
        <v>0</v>
      </c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</row>
    <row r="11" spans="1:49" x14ac:dyDescent="0.25">
      <c r="A11" s="101" t="s">
        <v>315</v>
      </c>
      <c r="C11" s="103"/>
      <c r="J11" s="3">
        <f>Dashboard!J54</f>
        <v>1</v>
      </c>
      <c r="K11" s="3">
        <f>Dashboard!K54</f>
        <v>1</v>
      </c>
      <c r="L11" s="3">
        <f>Dashboard!L54</f>
        <v>1</v>
      </c>
      <c r="M11" s="3">
        <f>Dashboard!M54</f>
        <v>1</v>
      </c>
      <c r="N11" s="3">
        <f>Dashboard!N54</f>
        <v>1</v>
      </c>
      <c r="O11" s="3">
        <f>Dashboard!O54</f>
        <v>0</v>
      </c>
      <c r="P11" s="3">
        <f>Dashboard!P54</f>
        <v>0</v>
      </c>
      <c r="Q11" s="3">
        <f>Dashboard!Q54</f>
        <v>0</v>
      </c>
      <c r="R11" s="3">
        <f>Dashboard!R54</f>
        <v>0</v>
      </c>
      <c r="S11" s="3">
        <f>Dashboard!S54</f>
        <v>0</v>
      </c>
      <c r="T11" s="3">
        <f>Dashboard!T54</f>
        <v>0</v>
      </c>
      <c r="U11" s="3">
        <f>Dashboard!U54</f>
        <v>0</v>
      </c>
      <c r="V11" s="3">
        <f>Dashboard!V54</f>
        <v>0</v>
      </c>
      <c r="W11" s="3">
        <f>Dashboard!W54</f>
        <v>0</v>
      </c>
      <c r="X11" s="3">
        <f>Dashboard!X54</f>
        <v>0</v>
      </c>
      <c r="Y11" s="3">
        <f>Dashboard!Y54</f>
        <v>0</v>
      </c>
      <c r="Z11" s="3">
        <f>Dashboard!Z54</f>
        <v>0</v>
      </c>
      <c r="AA11" s="3">
        <f>Dashboard!AA54</f>
        <v>0</v>
      </c>
      <c r="AB11" s="3">
        <f>Dashboard!AB54</f>
        <v>0</v>
      </c>
      <c r="AC11" s="3">
        <f>Dashboard!AC54</f>
        <v>0</v>
      </c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2"/>
    </row>
    <row r="12" spans="1:49" x14ac:dyDescent="0.25">
      <c r="A12" s="3" t="s">
        <v>302</v>
      </c>
      <c r="C12" s="179">
        <f>SUM(J12:AW12)</f>
        <v>0.99999999999999956</v>
      </c>
      <c r="J12" s="180">
        <f>Dashboard!J59</f>
        <v>0</v>
      </c>
      <c r="K12" s="180">
        <f>Dashboard!K59</f>
        <v>0</v>
      </c>
      <c r="L12" s="180">
        <f>Dashboard!L59</f>
        <v>0</v>
      </c>
      <c r="M12" s="180">
        <f>Dashboard!M59</f>
        <v>0</v>
      </c>
      <c r="N12" s="180">
        <f>Dashboard!N59</f>
        <v>0</v>
      </c>
      <c r="O12" s="180">
        <f>Dashboard!O59</f>
        <v>1.6539291569599483E-2</v>
      </c>
      <c r="P12" s="180">
        <f>Dashboard!P59</f>
        <v>1.7035470316687468E-2</v>
      </c>
      <c r="Q12" s="180">
        <f>Dashboard!Q59</f>
        <v>1.7546534426188094E-2</v>
      </c>
      <c r="R12" s="180">
        <f>Dashboard!R59</f>
        <v>1.8072930458973735E-2</v>
      </c>
      <c r="S12" s="180">
        <f>Dashboard!S59</f>
        <v>1.8615118372742948E-2</v>
      </c>
      <c r="T12" s="180">
        <f>Dashboard!T59</f>
        <v>1.9173571923925239E-2</v>
      </c>
      <c r="U12" s="180">
        <f>Dashboard!U59</f>
        <v>1.9748779081642995E-2</v>
      </c>
      <c r="V12" s="180">
        <f>Dashboard!V59</f>
        <v>2.0341242454092287E-2</v>
      </c>
      <c r="W12" s="180">
        <f>Dashboard!W59</f>
        <v>2.0951479727715057E-2</v>
      </c>
      <c r="X12" s="180">
        <f>Dashboard!X59</f>
        <v>2.1580024119546508E-2</v>
      </c>
      <c r="Y12" s="180">
        <f>Dashboard!Y59</f>
        <v>2.2227424843132906E-2</v>
      </c>
      <c r="Z12" s="180">
        <f>Dashboard!Z59</f>
        <v>2.2894247588426894E-2</v>
      </c>
      <c r="AA12" s="180">
        <f>Dashboard!AA59</f>
        <v>2.35810750160797E-2</v>
      </c>
      <c r="AB12" s="180">
        <f>Dashboard!AB59</f>
        <v>2.4288507266562093E-2</v>
      </c>
      <c r="AC12" s="180">
        <f>Dashboard!AC59</f>
        <v>2.5017162484558958E-2</v>
      </c>
      <c r="AD12" s="180">
        <f>Dashboard!AD59</f>
        <v>2.5767677359095728E-2</v>
      </c>
      <c r="AE12" s="180">
        <f>Dashboard!AE59</f>
        <v>2.6540707679868603E-2</v>
      </c>
      <c r="AF12" s="180">
        <f>Dashboard!AF59</f>
        <v>2.7336928910264659E-2</v>
      </c>
      <c r="AG12" s="180">
        <f>Dashboard!AG59</f>
        <v>2.81570367775726E-2</v>
      </c>
      <c r="AH12" s="180">
        <f>Dashboard!AH59</f>
        <v>2.9001747880899778E-2</v>
      </c>
      <c r="AI12" s="180">
        <f>Dashboard!AI59</f>
        <v>2.9871800317326773E-2</v>
      </c>
      <c r="AJ12" s="180">
        <f>Dashboard!AJ59</f>
        <v>3.0767954326846578E-2</v>
      </c>
      <c r="AK12" s="180">
        <f>Dashboard!AK59</f>
        <v>3.1690992956651974E-2</v>
      </c>
      <c r="AL12" s="180">
        <f>Dashboard!AL59</f>
        <v>3.2641722745351535E-2</v>
      </c>
      <c r="AM12" s="180">
        <f>Dashboard!AM59</f>
        <v>3.3620974427712079E-2</v>
      </c>
      <c r="AN12" s="180">
        <f>Dashboard!AN59</f>
        <v>3.4629603660543441E-2</v>
      </c>
      <c r="AO12" s="180">
        <f>Dashboard!AO59</f>
        <v>3.5668491770359745E-2</v>
      </c>
      <c r="AP12" s="180">
        <f>Dashboard!AP59</f>
        <v>3.6738546523470542E-2</v>
      </c>
      <c r="AQ12" s="180">
        <f>Dashboard!AQ59</f>
        <v>3.7840702919174657E-2</v>
      </c>
      <c r="AR12" s="180">
        <f>Dashboard!AR59</f>
        <v>3.8975924006749894E-2</v>
      </c>
      <c r="AS12" s="180">
        <f>Dashboard!AS59</f>
        <v>4.0145201726952393E-2</v>
      </c>
      <c r="AT12" s="180">
        <f>Dashboard!AT59</f>
        <v>4.1349557778760961E-2</v>
      </c>
      <c r="AU12" s="180">
        <f>Dashboard!AU59</f>
        <v>4.2590044512123788E-2</v>
      </c>
      <c r="AV12" s="180">
        <f>Dashboard!AV59</f>
        <v>4.386774584748751E-2</v>
      </c>
      <c r="AW12" s="180">
        <f>Dashboard!AW59</f>
        <v>4.5183778222912134E-2</v>
      </c>
    </row>
    <row r="13" spans="1:49" x14ac:dyDescent="0.25">
      <c r="A13" s="181" t="s">
        <v>303</v>
      </c>
      <c r="C13" s="179">
        <f>SUM(J13:AW13)</f>
        <v>0.99999999999999956</v>
      </c>
      <c r="J13" s="180">
        <f>J$12</f>
        <v>0</v>
      </c>
      <c r="K13" s="180">
        <f t="shared" ref="K13:AW13" si="3">K$12</f>
        <v>0</v>
      </c>
      <c r="L13" s="180">
        <f t="shared" si="3"/>
        <v>0</v>
      </c>
      <c r="M13" s="180">
        <f t="shared" si="3"/>
        <v>0</v>
      </c>
      <c r="N13" s="180">
        <f t="shared" si="3"/>
        <v>0</v>
      </c>
      <c r="O13" s="180">
        <f t="shared" si="3"/>
        <v>1.6539291569599483E-2</v>
      </c>
      <c r="P13" s="180">
        <f t="shared" si="3"/>
        <v>1.7035470316687468E-2</v>
      </c>
      <c r="Q13" s="180">
        <f t="shared" si="3"/>
        <v>1.7546534426188094E-2</v>
      </c>
      <c r="R13" s="180">
        <f t="shared" si="3"/>
        <v>1.8072930458973735E-2</v>
      </c>
      <c r="S13" s="180">
        <f t="shared" si="3"/>
        <v>1.8615118372742948E-2</v>
      </c>
      <c r="T13" s="180">
        <f t="shared" si="3"/>
        <v>1.9173571923925239E-2</v>
      </c>
      <c r="U13" s="180">
        <f t="shared" si="3"/>
        <v>1.9748779081642995E-2</v>
      </c>
      <c r="V13" s="180">
        <f t="shared" si="3"/>
        <v>2.0341242454092287E-2</v>
      </c>
      <c r="W13" s="180">
        <f t="shared" si="3"/>
        <v>2.0951479727715057E-2</v>
      </c>
      <c r="X13" s="180">
        <f t="shared" si="3"/>
        <v>2.1580024119546508E-2</v>
      </c>
      <c r="Y13" s="180">
        <f t="shared" si="3"/>
        <v>2.2227424843132906E-2</v>
      </c>
      <c r="Z13" s="180">
        <f t="shared" si="3"/>
        <v>2.2894247588426894E-2</v>
      </c>
      <c r="AA13" s="180">
        <f t="shared" si="3"/>
        <v>2.35810750160797E-2</v>
      </c>
      <c r="AB13" s="180">
        <f t="shared" si="3"/>
        <v>2.4288507266562093E-2</v>
      </c>
      <c r="AC13" s="180">
        <f t="shared" si="3"/>
        <v>2.5017162484558958E-2</v>
      </c>
      <c r="AD13" s="180">
        <f t="shared" si="3"/>
        <v>2.5767677359095728E-2</v>
      </c>
      <c r="AE13" s="180">
        <f t="shared" si="3"/>
        <v>2.6540707679868603E-2</v>
      </c>
      <c r="AF13" s="180">
        <f t="shared" si="3"/>
        <v>2.7336928910264659E-2</v>
      </c>
      <c r="AG13" s="180">
        <f t="shared" si="3"/>
        <v>2.81570367775726E-2</v>
      </c>
      <c r="AH13" s="180">
        <f t="shared" si="3"/>
        <v>2.9001747880899778E-2</v>
      </c>
      <c r="AI13" s="180">
        <f t="shared" si="3"/>
        <v>2.9871800317326773E-2</v>
      </c>
      <c r="AJ13" s="180">
        <f t="shared" si="3"/>
        <v>3.0767954326846578E-2</v>
      </c>
      <c r="AK13" s="180">
        <f t="shared" si="3"/>
        <v>3.1690992956651974E-2</v>
      </c>
      <c r="AL13" s="180">
        <f t="shared" si="3"/>
        <v>3.2641722745351535E-2</v>
      </c>
      <c r="AM13" s="180">
        <f t="shared" si="3"/>
        <v>3.3620974427712079E-2</v>
      </c>
      <c r="AN13" s="180">
        <f t="shared" si="3"/>
        <v>3.4629603660543441E-2</v>
      </c>
      <c r="AO13" s="180">
        <f t="shared" si="3"/>
        <v>3.5668491770359745E-2</v>
      </c>
      <c r="AP13" s="180">
        <f t="shared" si="3"/>
        <v>3.6738546523470542E-2</v>
      </c>
      <c r="AQ13" s="180">
        <f t="shared" si="3"/>
        <v>3.7840702919174657E-2</v>
      </c>
      <c r="AR13" s="180">
        <f t="shared" si="3"/>
        <v>3.8975924006749894E-2</v>
      </c>
      <c r="AS13" s="180">
        <f t="shared" si="3"/>
        <v>4.0145201726952393E-2</v>
      </c>
      <c r="AT13" s="180">
        <f t="shared" si="3"/>
        <v>4.1349557778760961E-2</v>
      </c>
      <c r="AU13" s="180">
        <f t="shared" si="3"/>
        <v>4.2590044512123788E-2</v>
      </c>
      <c r="AV13" s="180">
        <f t="shared" si="3"/>
        <v>4.386774584748751E-2</v>
      </c>
      <c r="AW13" s="180">
        <f t="shared" si="3"/>
        <v>4.5183778222912134E-2</v>
      </c>
    </row>
    <row r="14" spans="1:49" x14ac:dyDescent="0.25">
      <c r="A14" s="181" t="s">
        <v>312</v>
      </c>
      <c r="C14" s="103">
        <f>SUM(J14:AW14)</f>
        <v>109.59765933487805</v>
      </c>
      <c r="J14" s="188">
        <f>$C$52*J13</f>
        <v>0</v>
      </c>
      <c r="K14" s="188">
        <f t="shared" ref="K14:AW14" si="4">$C$52*K13</f>
        <v>0</v>
      </c>
      <c r="L14" s="188">
        <f t="shared" si="4"/>
        <v>0</v>
      </c>
      <c r="M14" s="188">
        <f t="shared" si="4"/>
        <v>0</v>
      </c>
      <c r="N14" s="188">
        <f t="shared" si="4"/>
        <v>0</v>
      </c>
      <c r="O14" s="188">
        <f t="shared" si="4"/>
        <v>1.8126676430851851</v>
      </c>
      <c r="P14" s="188">
        <f t="shared" si="4"/>
        <v>1.8670476723777407</v>
      </c>
      <c r="Q14" s="188">
        <f t="shared" si="4"/>
        <v>1.9230591025490731</v>
      </c>
      <c r="R14" s="188">
        <f t="shared" si="4"/>
        <v>1.980750875625545</v>
      </c>
      <c r="S14" s="188">
        <f t="shared" si="4"/>
        <v>2.0401734018943114</v>
      </c>
      <c r="T14" s="188">
        <f t="shared" si="4"/>
        <v>2.1013786039511411</v>
      </c>
      <c r="U14" s="188">
        <f t="shared" si="4"/>
        <v>2.1644199620696751</v>
      </c>
      <c r="V14" s="188">
        <f t="shared" si="4"/>
        <v>2.2293525609317659</v>
      </c>
      <c r="W14" s="188">
        <f t="shared" si="4"/>
        <v>2.2962331377597187</v>
      </c>
      <c r="X14" s="188">
        <f t="shared" si="4"/>
        <v>2.3651201318925104</v>
      </c>
      <c r="Y14" s="188">
        <f t="shared" si="4"/>
        <v>2.4360737358492859</v>
      </c>
      <c r="Z14" s="188">
        <f t="shared" si="4"/>
        <v>2.5091559479247647</v>
      </c>
      <c r="AA14" s="188">
        <f t="shared" si="4"/>
        <v>2.5844306263625074</v>
      </c>
      <c r="AB14" s="188">
        <f t="shared" si="4"/>
        <v>2.661963545153383</v>
      </c>
      <c r="AC14" s="188">
        <f t="shared" si="4"/>
        <v>2.7418224515079848</v>
      </c>
      <c r="AD14" s="188">
        <f t="shared" si="4"/>
        <v>2.8240771250532242</v>
      </c>
      <c r="AE14" s="188">
        <f t="shared" si="4"/>
        <v>2.9087994388048215</v>
      </c>
      <c r="AF14" s="188">
        <f t="shared" si="4"/>
        <v>2.9960634219689659</v>
      </c>
      <c r="AG14" s="188">
        <f t="shared" si="4"/>
        <v>3.0859453246280348</v>
      </c>
      <c r="AH14" s="188">
        <f t="shared" si="4"/>
        <v>3.1785236843668758</v>
      </c>
      <c r="AI14" s="188">
        <f t="shared" si="4"/>
        <v>3.2738793948978824</v>
      </c>
      <c r="AJ14" s="188">
        <f t="shared" si="4"/>
        <v>3.372095776744819</v>
      </c>
      <c r="AK14" s="188">
        <f t="shared" si="4"/>
        <v>3.4732586500471636</v>
      </c>
      <c r="AL14" s="188">
        <f t="shared" si="4"/>
        <v>3.5774564095485788</v>
      </c>
      <c r="AM14" s="188">
        <f t="shared" si="4"/>
        <v>3.6847801018350359</v>
      </c>
      <c r="AN14" s="188">
        <f t="shared" si="4"/>
        <v>3.7953235048900869</v>
      </c>
      <c r="AO14" s="188">
        <f t="shared" si="4"/>
        <v>3.9091832100367894</v>
      </c>
      <c r="AP14" s="188">
        <f t="shared" si="4"/>
        <v>4.0264587063378938</v>
      </c>
      <c r="AQ14" s="188">
        <f t="shared" si="4"/>
        <v>4.1472524675280305</v>
      </c>
      <c r="AR14" s="188">
        <f t="shared" si="4"/>
        <v>4.2716700415538709</v>
      </c>
      <c r="AS14" s="188">
        <f t="shared" si="4"/>
        <v>4.3998201428004871</v>
      </c>
      <c r="AT14" s="188">
        <f t="shared" si="4"/>
        <v>4.5318147470845016</v>
      </c>
      <c r="AU14" s="188">
        <f t="shared" si="4"/>
        <v>4.6677691894970366</v>
      </c>
      <c r="AV14" s="188">
        <f t="shared" si="4"/>
        <v>4.8078022651819481</v>
      </c>
      <c r="AW14" s="188">
        <f t="shared" si="4"/>
        <v>4.9520363331374071</v>
      </c>
    </row>
    <row r="16" spans="1:49" x14ac:dyDescent="0.25">
      <c r="A16" s="4" t="s">
        <v>358</v>
      </c>
      <c r="G16" s="8"/>
      <c r="I16" s="26">
        <v>0</v>
      </c>
      <c r="J16" s="26">
        <f>I16+1</f>
        <v>1</v>
      </c>
      <c r="K16" s="26">
        <f t="shared" ref="K16" si="5">J16+1</f>
        <v>2</v>
      </c>
      <c r="L16" s="26">
        <f t="shared" ref="L16" si="6">K16+1</f>
        <v>3</v>
      </c>
      <c r="M16" s="26">
        <f t="shared" ref="M16" si="7">L16+1</f>
        <v>4</v>
      </c>
      <c r="N16" s="26">
        <f t="shared" ref="N16" si="8">M16+1</f>
        <v>5</v>
      </c>
      <c r="O16" s="26">
        <f t="shared" ref="O16" si="9">N16+1</f>
        <v>6</v>
      </c>
      <c r="P16" s="26">
        <f t="shared" ref="P16" si="10">O16+1</f>
        <v>7</v>
      </c>
      <c r="Q16" s="26">
        <f t="shared" ref="Q16" si="11">P16+1</f>
        <v>8</v>
      </c>
      <c r="R16" s="26">
        <f t="shared" ref="R16" si="12">Q16+1</f>
        <v>9</v>
      </c>
      <c r="S16" s="26">
        <f t="shared" ref="S16" si="13">R16+1</f>
        <v>10</v>
      </c>
      <c r="T16" s="26">
        <f t="shared" ref="T16" si="14">S16+1</f>
        <v>11</v>
      </c>
      <c r="U16" s="26">
        <f t="shared" ref="U16" si="15">T16+1</f>
        <v>12</v>
      </c>
      <c r="V16" s="26">
        <f t="shared" ref="V16" si="16">U16+1</f>
        <v>13</v>
      </c>
      <c r="W16" s="26">
        <f t="shared" ref="W16" si="17">V16+1</f>
        <v>14</v>
      </c>
      <c r="X16" s="26">
        <f t="shared" ref="X16" si="18">W16+1</f>
        <v>15</v>
      </c>
      <c r="Y16" s="26">
        <f t="shared" ref="Y16" si="19">X16+1</f>
        <v>16</v>
      </c>
      <c r="Z16" s="26">
        <f t="shared" ref="Z16" si="20">Y16+1</f>
        <v>17</v>
      </c>
      <c r="AA16" s="26">
        <f t="shared" ref="AA16" si="21">Z16+1</f>
        <v>18</v>
      </c>
      <c r="AB16" s="26">
        <f t="shared" ref="AB16" si="22">AA16+1</f>
        <v>19</v>
      </c>
      <c r="AC16" s="26">
        <f t="shared" ref="AC16" si="23">AB16+1</f>
        <v>20</v>
      </c>
      <c r="AD16" s="26">
        <f t="shared" ref="AD16" si="24">AC16+1</f>
        <v>21</v>
      </c>
      <c r="AE16" s="26">
        <f t="shared" ref="AE16" si="25">AD16+1</f>
        <v>22</v>
      </c>
      <c r="AF16" s="26">
        <f t="shared" ref="AF16" si="26">AE16+1</f>
        <v>23</v>
      </c>
      <c r="AG16" s="26">
        <f t="shared" ref="AG16" si="27">AF16+1</f>
        <v>24</v>
      </c>
      <c r="AH16" s="26">
        <f t="shared" ref="AH16" si="28">AG16+1</f>
        <v>25</v>
      </c>
      <c r="AI16" s="26">
        <f t="shared" ref="AI16" si="29">AH16+1</f>
        <v>26</v>
      </c>
      <c r="AJ16" s="26">
        <f t="shared" ref="AJ16" si="30">AI16+1</f>
        <v>27</v>
      </c>
      <c r="AK16" s="26">
        <f t="shared" ref="AK16" si="31">AJ16+1</f>
        <v>28</v>
      </c>
      <c r="AL16" s="26">
        <f t="shared" ref="AL16" si="32">AK16+1</f>
        <v>29</v>
      </c>
      <c r="AM16" s="26">
        <f t="shared" ref="AM16" si="33">AL16+1</f>
        <v>30</v>
      </c>
      <c r="AN16" s="26">
        <f t="shared" ref="AN16" si="34">AM16+1</f>
        <v>31</v>
      </c>
      <c r="AO16" s="26">
        <f t="shared" ref="AO16" si="35">AN16+1</f>
        <v>32</v>
      </c>
      <c r="AP16" s="26">
        <f t="shared" ref="AP16" si="36">AO16+1</f>
        <v>33</v>
      </c>
      <c r="AQ16" s="26">
        <f t="shared" ref="AQ16" si="37">AP16+1</f>
        <v>34</v>
      </c>
      <c r="AR16" s="26">
        <f t="shared" ref="AR16" si="38">AQ16+1</f>
        <v>35</v>
      </c>
      <c r="AS16" s="26">
        <f t="shared" ref="AS16" si="39">AR16+1</f>
        <v>36</v>
      </c>
      <c r="AT16" s="26">
        <f t="shared" ref="AT16" si="40">AS16+1</f>
        <v>37</v>
      </c>
      <c r="AU16" s="26">
        <f t="shared" ref="AU16" si="41">AT16+1</f>
        <v>38</v>
      </c>
      <c r="AV16" s="26">
        <f t="shared" ref="AV16" si="42">AU16+1</f>
        <v>39</v>
      </c>
      <c r="AW16" s="26">
        <f t="shared" ref="AW16" si="43">AV16+1</f>
        <v>40</v>
      </c>
    </row>
    <row r="18" spans="1:49" x14ac:dyDescent="0.25">
      <c r="A18" s="3" t="s">
        <v>359</v>
      </c>
      <c r="J18" s="3">
        <f>D52</f>
        <v>109.5976593348781</v>
      </c>
      <c r="K18" s="3">
        <f>J21</f>
        <v>109.5976593348781</v>
      </c>
      <c r="L18" s="3">
        <f t="shared" ref="L18:AW18" si="44">K21</f>
        <v>109.5976593348781</v>
      </c>
      <c r="M18" s="3">
        <f t="shared" si="44"/>
        <v>109.5976593348781</v>
      </c>
      <c r="N18" s="3">
        <f t="shared" si="44"/>
        <v>109.5976593348781</v>
      </c>
      <c r="O18" s="3">
        <f t="shared" si="44"/>
        <v>109.5976593348781</v>
      </c>
      <c r="P18" s="3">
        <f t="shared" si="44"/>
        <v>107.78499169179291</v>
      </c>
      <c r="Q18" s="3">
        <f t="shared" si="44"/>
        <v>105.91794401941517</v>
      </c>
      <c r="R18" s="3">
        <f t="shared" si="44"/>
        <v>103.9948849168661</v>
      </c>
      <c r="S18" s="3">
        <f t="shared" si="44"/>
        <v>102.01413404124055</v>
      </c>
      <c r="T18" s="3">
        <f t="shared" si="44"/>
        <v>99.973960639346245</v>
      </c>
      <c r="U18" s="3">
        <f t="shared" si="44"/>
        <v>97.872582035395098</v>
      </c>
      <c r="V18" s="3">
        <f t="shared" si="44"/>
        <v>95.708162073325425</v>
      </c>
      <c r="W18" s="3">
        <f t="shared" si="44"/>
        <v>93.478809512393653</v>
      </c>
      <c r="X18" s="3">
        <f t="shared" si="44"/>
        <v>91.182576374633939</v>
      </c>
      <c r="Y18" s="3">
        <f t="shared" si="44"/>
        <v>88.817456242741429</v>
      </c>
      <c r="Z18" s="3">
        <f t="shared" si="44"/>
        <v>86.381382506892137</v>
      </c>
      <c r="AA18" s="3">
        <f t="shared" si="44"/>
        <v>83.87222655896737</v>
      </c>
      <c r="AB18" s="3">
        <f t="shared" si="44"/>
        <v>81.287795932604865</v>
      </c>
      <c r="AC18" s="3">
        <f t="shared" si="44"/>
        <v>78.625832387451482</v>
      </c>
      <c r="AD18" s="3">
        <f t="shared" si="44"/>
        <v>75.884009935943496</v>
      </c>
      <c r="AE18" s="3">
        <f t="shared" si="44"/>
        <v>73.059932810890274</v>
      </c>
      <c r="AF18" s="3">
        <f t="shared" si="44"/>
        <v>70.151133372085454</v>
      </c>
      <c r="AG18" s="3">
        <f t="shared" si="44"/>
        <v>67.155069950116484</v>
      </c>
      <c r="AH18" s="3">
        <f t="shared" si="44"/>
        <v>64.069124625488456</v>
      </c>
      <c r="AI18" s="3">
        <f t="shared" si="44"/>
        <v>60.890600941121583</v>
      </c>
      <c r="AJ18" s="3">
        <f t="shared" si="44"/>
        <v>57.616721546223701</v>
      </c>
      <c r="AK18" s="3">
        <f t="shared" si="44"/>
        <v>54.24462576947888</v>
      </c>
      <c r="AL18" s="3">
        <f t="shared" si="44"/>
        <v>50.771367119431716</v>
      </c>
      <c r="AM18" s="3">
        <f t="shared" si="44"/>
        <v>47.193910709883134</v>
      </c>
      <c r="AN18" s="3">
        <f t="shared" si="44"/>
        <v>43.509130608048096</v>
      </c>
      <c r="AO18" s="3">
        <f t="shared" si="44"/>
        <v>39.713807103158011</v>
      </c>
      <c r="AP18" s="3">
        <f t="shared" si="44"/>
        <v>35.804623893121224</v>
      </c>
      <c r="AQ18" s="3">
        <f t="shared" si="44"/>
        <v>31.77816518678333</v>
      </c>
      <c r="AR18" s="3">
        <f t="shared" si="44"/>
        <v>27.630912719255299</v>
      </c>
      <c r="AS18" s="3">
        <f t="shared" si="44"/>
        <v>23.359242677701427</v>
      </c>
      <c r="AT18" s="3">
        <f t="shared" si="44"/>
        <v>18.959422534900941</v>
      </c>
      <c r="AU18" s="3">
        <f t="shared" si="44"/>
        <v>14.42760778781644</v>
      </c>
      <c r="AV18" s="3">
        <f t="shared" si="44"/>
        <v>9.7598385983194031</v>
      </c>
      <c r="AW18" s="3">
        <f t="shared" si="44"/>
        <v>4.9520363331374551</v>
      </c>
    </row>
    <row r="19" spans="1:49" x14ac:dyDescent="0.25">
      <c r="A19" s="3" t="s">
        <v>330</v>
      </c>
      <c r="C19" s="3">
        <f>SUM(J19:AW19)</f>
        <v>96.983604458751088</v>
      </c>
      <c r="J19" s="3">
        <f>J101</f>
        <v>3.5505189785445381</v>
      </c>
      <c r="K19" s="3">
        <f t="shared" ref="K19:AW19" si="45">K101</f>
        <v>3.5505189785445381</v>
      </c>
      <c r="L19" s="3">
        <f t="shared" si="45"/>
        <v>3.5505189785445381</v>
      </c>
      <c r="M19" s="3">
        <f t="shared" si="45"/>
        <v>3.5505189785445381</v>
      </c>
      <c r="N19" s="3">
        <f t="shared" si="45"/>
        <v>3.5505189785445381</v>
      </c>
      <c r="O19" s="3">
        <f t="shared" si="45"/>
        <v>3.5505189785445381</v>
      </c>
      <c r="P19" s="3">
        <f t="shared" si="45"/>
        <v>3.5144468924471433</v>
      </c>
      <c r="Q19" s="3">
        <f t="shared" si="45"/>
        <v>3.4761724151633993</v>
      </c>
      <c r="R19" s="3">
        <f t="shared" si="45"/>
        <v>3.4348266444585942</v>
      </c>
      <c r="S19" s="3">
        <f t="shared" si="45"/>
        <v>3.390259749757019</v>
      </c>
      <c r="T19" s="3">
        <f t="shared" si="45"/>
        <v>3.3412955881115556</v>
      </c>
      <c r="U19" s="3">
        <f t="shared" si="45"/>
        <v>3.2887611230127769</v>
      </c>
      <c r="V19" s="3">
        <f t="shared" si="45"/>
        <v>3.2324862039989655</v>
      </c>
      <c r="W19" s="3">
        <f t="shared" si="45"/>
        <v>3.1727395553659945</v>
      </c>
      <c r="X19" s="3">
        <f t="shared" si="45"/>
        <v>3.1095931440776017</v>
      </c>
      <c r="Y19" s="3">
        <f t="shared" si="45"/>
        <v>3.0419507083054764</v>
      </c>
      <c r="Z19" s="3">
        <f t="shared" si="45"/>
        <v>2.9708173552186774</v>
      </c>
      <c r="AA19" s="3">
        <f t="shared" si="45"/>
        <v>2.8960445079705193</v>
      </c>
      <c r="AB19" s="3">
        <f t="shared" si="45"/>
        <v>2.8174778169290988</v>
      </c>
      <c r="AC19" s="3">
        <f t="shared" si="45"/>
        <v>2.7349569470293442</v>
      </c>
      <c r="AD19" s="3">
        <f t="shared" si="45"/>
        <v>2.6485895398068426</v>
      </c>
      <c r="AE19" s="3">
        <f t="shared" si="45"/>
        <v>2.5582190718051394</v>
      </c>
      <c r="AF19" s="3">
        <f t="shared" si="45"/>
        <v>2.4642648499317437</v>
      </c>
      <c r="AG19" s="3">
        <f t="shared" si="45"/>
        <v>2.366892788717752</v>
      </c>
      <c r="AH19" s="3">
        <f t="shared" si="45"/>
        <v>2.2659823766024156</v>
      </c>
      <c r="AI19" s="3">
        <f t="shared" si="45"/>
        <v>2.1614089473867448</v>
      </c>
      <c r="AJ19" s="3">
        <f t="shared" si="45"/>
        <v>2.0530435394156252</v>
      </c>
      <c r="AK19" s="3">
        <f t="shared" si="45"/>
        <v>1.9410899596276967</v>
      </c>
      <c r="AL19" s="3">
        <f t="shared" si="45"/>
        <v>1.8254304465811266</v>
      </c>
      <c r="AM19" s="3">
        <f t="shared" si="45"/>
        <v>1.705943402502204</v>
      </c>
      <c r="AN19" s="3">
        <f t="shared" si="45"/>
        <v>1.5825032690907301</v>
      </c>
      <c r="AO19" s="3">
        <f t="shared" si="45"/>
        <v>1.4534622699244668</v>
      </c>
      <c r="AP19" s="3">
        <f t="shared" si="45"/>
        <v>1.3185954491781979</v>
      </c>
      <c r="AQ19" s="3">
        <f t="shared" si="45"/>
        <v>1.1776693944563714</v>
      </c>
      <c r="AR19" s="3">
        <f t="shared" si="45"/>
        <v>1.0304419318591265</v>
      </c>
      <c r="AS19" s="3">
        <f t="shared" si="45"/>
        <v>0.87666181036318669</v>
      </c>
      <c r="AT19" s="3">
        <f t="shared" si="45"/>
        <v>0.71606837515096888</v>
      </c>
      <c r="AU19" s="3">
        <f t="shared" si="45"/>
        <v>0.54839122950884267</v>
      </c>
      <c r="AV19" s="3">
        <f t="shared" si="45"/>
        <v>0.37334988490270415</v>
      </c>
      <c r="AW19" s="3">
        <f t="shared" si="45"/>
        <v>0.19065339882579035</v>
      </c>
    </row>
    <row r="20" spans="1:49" x14ac:dyDescent="0.25">
      <c r="A20" s="3" t="s">
        <v>308</v>
      </c>
      <c r="C20" s="3">
        <f>SUM(J20:AW20)</f>
        <v>109.59765933487805</v>
      </c>
      <c r="G20" s="8"/>
      <c r="H20" s="193"/>
      <c r="J20" s="3">
        <f>J100</f>
        <v>0</v>
      </c>
      <c r="K20" s="3">
        <f t="shared" ref="K20:AW20" si="46">K100</f>
        <v>0</v>
      </c>
      <c r="L20" s="3">
        <f t="shared" si="46"/>
        <v>0</v>
      </c>
      <c r="M20" s="3">
        <f t="shared" si="46"/>
        <v>0</v>
      </c>
      <c r="N20" s="3">
        <f t="shared" si="46"/>
        <v>0</v>
      </c>
      <c r="O20" s="3">
        <f t="shared" si="46"/>
        <v>1.8126676430851851</v>
      </c>
      <c r="P20" s="3">
        <f t="shared" si="46"/>
        <v>1.8670476723777407</v>
      </c>
      <c r="Q20" s="3">
        <f t="shared" si="46"/>
        <v>1.9230591025490731</v>
      </c>
      <c r="R20" s="3">
        <f t="shared" si="46"/>
        <v>1.980750875625545</v>
      </c>
      <c r="S20" s="3">
        <f t="shared" si="46"/>
        <v>2.0401734018943114</v>
      </c>
      <c r="T20" s="3">
        <f t="shared" si="46"/>
        <v>2.1013786039511411</v>
      </c>
      <c r="U20" s="3">
        <f t="shared" si="46"/>
        <v>2.1644199620696751</v>
      </c>
      <c r="V20" s="3">
        <f t="shared" si="46"/>
        <v>2.2293525609317659</v>
      </c>
      <c r="W20" s="3">
        <f t="shared" si="46"/>
        <v>2.2962331377597187</v>
      </c>
      <c r="X20" s="3">
        <f t="shared" si="46"/>
        <v>2.3651201318925104</v>
      </c>
      <c r="Y20" s="3">
        <f t="shared" si="46"/>
        <v>2.4360737358492859</v>
      </c>
      <c r="Z20" s="3">
        <f t="shared" si="46"/>
        <v>2.5091559479247647</v>
      </c>
      <c r="AA20" s="3">
        <f t="shared" si="46"/>
        <v>2.5844306263625074</v>
      </c>
      <c r="AB20" s="3">
        <f t="shared" si="46"/>
        <v>2.661963545153383</v>
      </c>
      <c r="AC20" s="3">
        <f t="shared" si="46"/>
        <v>2.7418224515079848</v>
      </c>
      <c r="AD20" s="3">
        <f t="shared" si="46"/>
        <v>2.8240771250532242</v>
      </c>
      <c r="AE20" s="3">
        <f t="shared" si="46"/>
        <v>2.9087994388048215</v>
      </c>
      <c r="AF20" s="3">
        <f t="shared" si="46"/>
        <v>2.9960634219689659</v>
      </c>
      <c r="AG20" s="3">
        <f t="shared" si="46"/>
        <v>3.0859453246280348</v>
      </c>
      <c r="AH20" s="3">
        <f t="shared" si="46"/>
        <v>3.1785236843668758</v>
      </c>
      <c r="AI20" s="3">
        <f t="shared" si="46"/>
        <v>3.2738793948978824</v>
      </c>
      <c r="AJ20" s="3">
        <f t="shared" si="46"/>
        <v>3.372095776744819</v>
      </c>
      <c r="AK20" s="3">
        <f t="shared" si="46"/>
        <v>3.4732586500471636</v>
      </c>
      <c r="AL20" s="3">
        <f t="shared" si="46"/>
        <v>3.5774564095485788</v>
      </c>
      <c r="AM20" s="3">
        <f t="shared" si="46"/>
        <v>3.6847801018350359</v>
      </c>
      <c r="AN20" s="3">
        <f t="shared" si="46"/>
        <v>3.7953235048900869</v>
      </c>
      <c r="AO20" s="3">
        <f t="shared" si="46"/>
        <v>3.9091832100367894</v>
      </c>
      <c r="AP20" s="3">
        <f t="shared" si="46"/>
        <v>4.0264587063378938</v>
      </c>
      <c r="AQ20" s="3">
        <f t="shared" si="46"/>
        <v>4.1472524675280305</v>
      </c>
      <c r="AR20" s="3">
        <f t="shared" si="46"/>
        <v>4.2716700415538709</v>
      </c>
      <c r="AS20" s="3">
        <f t="shared" si="46"/>
        <v>4.3998201428004871</v>
      </c>
      <c r="AT20" s="3">
        <f t="shared" si="46"/>
        <v>4.5318147470845016</v>
      </c>
      <c r="AU20" s="3">
        <f t="shared" si="46"/>
        <v>4.6677691894970366</v>
      </c>
      <c r="AV20" s="3">
        <f t="shared" si="46"/>
        <v>4.8078022651819481</v>
      </c>
      <c r="AW20" s="3">
        <f t="shared" si="46"/>
        <v>4.9520363331374071</v>
      </c>
    </row>
    <row r="21" spans="1:49" x14ac:dyDescent="0.25">
      <c r="A21" s="3" t="s">
        <v>360</v>
      </c>
      <c r="G21" s="8" t="s">
        <v>363</v>
      </c>
      <c r="H21" s="3">
        <f>AVERAGEIF(J21:AW21,"&lt;&gt;0")</f>
        <v>68.395807995759029</v>
      </c>
      <c r="J21" s="3">
        <f>J18-J20</f>
        <v>109.5976593348781</v>
      </c>
      <c r="K21" s="3">
        <f t="shared" ref="K21:AW21" si="47">K18-K20</f>
        <v>109.5976593348781</v>
      </c>
      <c r="L21" s="3">
        <f t="shared" si="47"/>
        <v>109.5976593348781</v>
      </c>
      <c r="M21" s="3">
        <f t="shared" si="47"/>
        <v>109.5976593348781</v>
      </c>
      <c r="N21" s="3">
        <f t="shared" si="47"/>
        <v>109.5976593348781</v>
      </c>
      <c r="O21" s="3">
        <f t="shared" si="47"/>
        <v>107.78499169179291</v>
      </c>
      <c r="P21" s="3">
        <f t="shared" si="47"/>
        <v>105.91794401941517</v>
      </c>
      <c r="Q21" s="3">
        <f t="shared" si="47"/>
        <v>103.9948849168661</v>
      </c>
      <c r="R21" s="3">
        <f t="shared" si="47"/>
        <v>102.01413404124055</v>
      </c>
      <c r="S21" s="3">
        <f t="shared" si="47"/>
        <v>99.973960639346245</v>
      </c>
      <c r="T21" s="3">
        <f t="shared" si="47"/>
        <v>97.872582035395098</v>
      </c>
      <c r="U21" s="3">
        <f t="shared" si="47"/>
        <v>95.708162073325425</v>
      </c>
      <c r="V21" s="3">
        <f t="shared" si="47"/>
        <v>93.478809512393653</v>
      </c>
      <c r="W21" s="3">
        <f t="shared" si="47"/>
        <v>91.182576374633939</v>
      </c>
      <c r="X21" s="3">
        <f t="shared" si="47"/>
        <v>88.817456242741429</v>
      </c>
      <c r="Y21" s="3">
        <f t="shared" si="47"/>
        <v>86.381382506892137</v>
      </c>
      <c r="Z21" s="3">
        <f t="shared" si="47"/>
        <v>83.87222655896737</v>
      </c>
      <c r="AA21" s="3">
        <f t="shared" si="47"/>
        <v>81.287795932604865</v>
      </c>
      <c r="AB21" s="3">
        <f t="shared" si="47"/>
        <v>78.625832387451482</v>
      </c>
      <c r="AC21" s="3">
        <f t="shared" si="47"/>
        <v>75.884009935943496</v>
      </c>
      <c r="AD21" s="3">
        <f t="shared" si="47"/>
        <v>73.059932810890274</v>
      </c>
      <c r="AE21" s="3">
        <f t="shared" si="47"/>
        <v>70.151133372085454</v>
      </c>
      <c r="AF21" s="3">
        <f t="shared" si="47"/>
        <v>67.155069950116484</v>
      </c>
      <c r="AG21" s="3">
        <f t="shared" si="47"/>
        <v>64.069124625488456</v>
      </c>
      <c r="AH21" s="3">
        <f t="shared" si="47"/>
        <v>60.890600941121583</v>
      </c>
      <c r="AI21" s="3">
        <f t="shared" si="47"/>
        <v>57.616721546223701</v>
      </c>
      <c r="AJ21" s="3">
        <f t="shared" si="47"/>
        <v>54.24462576947888</v>
      </c>
      <c r="AK21" s="3">
        <f t="shared" si="47"/>
        <v>50.771367119431716</v>
      </c>
      <c r="AL21" s="3">
        <f t="shared" si="47"/>
        <v>47.193910709883134</v>
      </c>
      <c r="AM21" s="3">
        <f t="shared" si="47"/>
        <v>43.509130608048096</v>
      </c>
      <c r="AN21" s="3">
        <f t="shared" si="47"/>
        <v>39.713807103158011</v>
      </c>
      <c r="AO21" s="3">
        <f t="shared" si="47"/>
        <v>35.804623893121224</v>
      </c>
      <c r="AP21" s="3">
        <f t="shared" si="47"/>
        <v>31.77816518678333</v>
      </c>
      <c r="AQ21" s="3">
        <f t="shared" si="47"/>
        <v>27.630912719255299</v>
      </c>
      <c r="AR21" s="3">
        <f t="shared" si="47"/>
        <v>23.359242677701427</v>
      </c>
      <c r="AS21" s="3">
        <f t="shared" si="47"/>
        <v>18.959422534900941</v>
      </c>
      <c r="AT21" s="3">
        <f t="shared" si="47"/>
        <v>14.42760778781644</v>
      </c>
      <c r="AU21" s="3">
        <f t="shared" si="47"/>
        <v>9.7598385983194031</v>
      </c>
      <c r="AV21" s="3">
        <f t="shared" si="47"/>
        <v>4.9520363331374551</v>
      </c>
      <c r="AW21" s="3">
        <f t="shared" si="47"/>
        <v>4.7961634663806763E-14</v>
      </c>
    </row>
    <row r="22" spans="1:49" x14ac:dyDescent="0.25">
      <c r="G22" s="8"/>
      <c r="H22" s="20"/>
    </row>
    <row r="23" spans="1:49" x14ac:dyDescent="0.25">
      <c r="A23" s="3" t="s">
        <v>361</v>
      </c>
      <c r="C23" s="3">
        <f>SUM(J23:AW23)</f>
        <v>206.58126379362915</v>
      </c>
      <c r="G23" s="8" t="s">
        <v>362</v>
      </c>
      <c r="H23" s="203">
        <f>IRR(I23:AW23)</f>
        <v>3.3651484557995159E-2</v>
      </c>
      <c r="I23" s="3">
        <f>-D52</f>
        <v>-109.5976593348781</v>
      </c>
      <c r="J23" s="3">
        <f>J19+J20</f>
        <v>3.5505189785445381</v>
      </c>
      <c r="K23" s="3">
        <f t="shared" ref="K23:AW23" si="48">K19+K20</f>
        <v>3.5505189785445381</v>
      </c>
      <c r="L23" s="3">
        <f t="shared" si="48"/>
        <v>3.5505189785445381</v>
      </c>
      <c r="M23" s="3">
        <f t="shared" si="48"/>
        <v>3.5505189785445381</v>
      </c>
      <c r="N23" s="3">
        <f t="shared" si="48"/>
        <v>3.5505189785445381</v>
      </c>
      <c r="O23" s="3">
        <f t="shared" si="48"/>
        <v>5.3631866216297235</v>
      </c>
      <c r="P23" s="3">
        <f t="shared" si="48"/>
        <v>5.3814945648248838</v>
      </c>
      <c r="Q23" s="3">
        <f t="shared" si="48"/>
        <v>5.3992315177124723</v>
      </c>
      <c r="R23" s="3">
        <f t="shared" si="48"/>
        <v>5.4155775200841392</v>
      </c>
      <c r="S23" s="3">
        <f t="shared" si="48"/>
        <v>5.4304331516513304</v>
      </c>
      <c r="T23" s="3">
        <f t="shared" si="48"/>
        <v>5.4426741920626966</v>
      </c>
      <c r="U23" s="3">
        <f t="shared" si="48"/>
        <v>5.453181085082452</v>
      </c>
      <c r="V23" s="3">
        <f t="shared" si="48"/>
        <v>5.4618387649307314</v>
      </c>
      <c r="W23" s="3">
        <f t="shared" si="48"/>
        <v>5.4689726931257132</v>
      </c>
      <c r="X23" s="3">
        <f t="shared" si="48"/>
        <v>5.474713275970112</v>
      </c>
      <c r="Y23" s="3">
        <f t="shared" si="48"/>
        <v>5.4780244441547623</v>
      </c>
      <c r="Z23" s="3">
        <f t="shared" si="48"/>
        <v>5.4799733031434421</v>
      </c>
      <c r="AA23" s="3">
        <f t="shared" si="48"/>
        <v>5.4804751343330267</v>
      </c>
      <c r="AB23" s="3">
        <f t="shared" si="48"/>
        <v>5.4794413620824818</v>
      </c>
      <c r="AC23" s="3">
        <f t="shared" si="48"/>
        <v>5.476779398537329</v>
      </c>
      <c r="AD23" s="3">
        <f t="shared" si="48"/>
        <v>5.4726666648600668</v>
      </c>
      <c r="AE23" s="3">
        <f t="shared" si="48"/>
        <v>5.4670185106099609</v>
      </c>
      <c r="AF23" s="3">
        <f t="shared" si="48"/>
        <v>5.4603282719007096</v>
      </c>
      <c r="AG23" s="3">
        <f t="shared" si="48"/>
        <v>5.4528381133457868</v>
      </c>
      <c r="AH23" s="3">
        <f t="shared" si="48"/>
        <v>5.4445060609692915</v>
      </c>
      <c r="AI23" s="3">
        <f t="shared" si="48"/>
        <v>5.4352883422846272</v>
      </c>
      <c r="AJ23" s="3">
        <f t="shared" si="48"/>
        <v>5.4251393161604442</v>
      </c>
      <c r="AK23" s="3">
        <f t="shared" si="48"/>
        <v>5.4143486096748603</v>
      </c>
      <c r="AL23" s="3">
        <f t="shared" si="48"/>
        <v>5.4028868561297054</v>
      </c>
      <c r="AM23" s="3">
        <f t="shared" si="48"/>
        <v>5.3907235043372399</v>
      </c>
      <c r="AN23" s="3">
        <f t="shared" si="48"/>
        <v>5.377826773980817</v>
      </c>
      <c r="AO23" s="3">
        <f t="shared" si="48"/>
        <v>5.3626454799612562</v>
      </c>
      <c r="AP23" s="3">
        <f t="shared" si="48"/>
        <v>5.3450541555160918</v>
      </c>
      <c r="AQ23" s="3">
        <f t="shared" si="48"/>
        <v>5.3249218619844019</v>
      </c>
      <c r="AR23" s="3">
        <f t="shared" si="48"/>
        <v>5.3021119734129973</v>
      </c>
      <c r="AS23" s="3">
        <f t="shared" si="48"/>
        <v>5.2764819531636737</v>
      </c>
      <c r="AT23" s="3">
        <f t="shared" si="48"/>
        <v>5.2478831222354705</v>
      </c>
      <c r="AU23" s="3">
        <f t="shared" si="48"/>
        <v>5.2161604190058792</v>
      </c>
      <c r="AV23" s="3">
        <f t="shared" si="48"/>
        <v>5.1811521500846522</v>
      </c>
      <c r="AW23" s="3">
        <f t="shared" si="48"/>
        <v>5.1426897319631975</v>
      </c>
    </row>
    <row r="24" spans="1:49" x14ac:dyDescent="0.25">
      <c r="G24" s="8" t="s">
        <v>363</v>
      </c>
      <c r="H24" s="3">
        <f>AVERAGEIF(J23:AW23,"&lt;&gt;0")</f>
        <v>5.1645315948407289</v>
      </c>
      <c r="I24" s="182"/>
    </row>
    <row r="25" spans="1:49" x14ac:dyDescent="0.25">
      <c r="G25" s="8" t="s">
        <v>364</v>
      </c>
      <c r="H25" s="3">
        <f>MAX(J23:AW23)</f>
        <v>5.4804751343330267</v>
      </c>
    </row>
    <row r="26" spans="1:49" x14ac:dyDescent="0.25">
      <c r="G26" s="8" t="s">
        <v>365</v>
      </c>
      <c r="H26" s="203">
        <f>H23</f>
        <v>3.3651484557995159E-2</v>
      </c>
      <c r="I26" s="3">
        <f>NPV(H26,J23:AW23)</f>
        <v>109.59765933272271</v>
      </c>
    </row>
    <row r="27" spans="1:49" x14ac:dyDescent="0.25"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</row>
    <row r="28" spans="1:49" x14ac:dyDescent="0.25">
      <c r="A28" s="7" t="s">
        <v>316</v>
      </c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</row>
    <row r="29" spans="1:49" x14ac:dyDescent="0.25"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</row>
    <row r="30" spans="1:49" x14ac:dyDescent="0.25">
      <c r="J30" s="61">
        <f>J18</f>
        <v>109.5976593348781</v>
      </c>
      <c r="K30" s="61">
        <f>J34</f>
        <v>88.737691704564213</v>
      </c>
      <c r="L30" s="61">
        <f t="shared" ref="L30:AB30" si="49">K34</f>
        <v>67.35205288996643</v>
      </c>
      <c r="M30" s="61">
        <f t="shared" si="49"/>
        <v>45.438188796648078</v>
      </c>
      <c r="N30" s="61">
        <f t="shared" si="49"/>
        <v>22.991817805862087</v>
      </c>
      <c r="O30" s="61">
        <f t="shared" si="49"/>
        <v>0</v>
      </c>
      <c r="P30" s="61">
        <f t="shared" si="49"/>
        <v>0</v>
      </c>
      <c r="Q30" s="61">
        <f t="shared" si="49"/>
        <v>0</v>
      </c>
      <c r="R30" s="61">
        <f t="shared" si="49"/>
        <v>0</v>
      </c>
      <c r="S30" s="61">
        <f t="shared" si="49"/>
        <v>0</v>
      </c>
      <c r="T30" s="61">
        <f t="shared" si="49"/>
        <v>0</v>
      </c>
      <c r="U30" s="61">
        <f t="shared" si="49"/>
        <v>0</v>
      </c>
      <c r="V30" s="61">
        <f t="shared" si="49"/>
        <v>0</v>
      </c>
      <c r="W30" s="61">
        <f t="shared" si="49"/>
        <v>0</v>
      </c>
      <c r="X30" s="61">
        <f t="shared" si="49"/>
        <v>0</v>
      </c>
      <c r="Y30" s="61">
        <f t="shared" si="49"/>
        <v>0</v>
      </c>
      <c r="Z30" s="61">
        <f t="shared" si="49"/>
        <v>0</v>
      </c>
      <c r="AA30" s="61">
        <f t="shared" si="49"/>
        <v>0</v>
      </c>
      <c r="AB30" s="61">
        <f t="shared" si="49"/>
        <v>0</v>
      </c>
      <c r="AC30" s="61">
        <f t="shared" ref="AC30" si="50">AB34</f>
        <v>0</v>
      </c>
    </row>
    <row r="31" spans="1:49" x14ac:dyDescent="0.25">
      <c r="A31" s="3" t="s">
        <v>367</v>
      </c>
      <c r="G31" s="3" t="s">
        <v>365</v>
      </c>
      <c r="H31" s="203">
        <f>H26</f>
        <v>3.3651484557995159E-2</v>
      </c>
      <c r="I31" s="3">
        <f>NPV(H31,J31:AB31)</f>
        <v>90.646959023425239</v>
      </c>
      <c r="J31" s="57">
        <f>J105</f>
        <v>20</v>
      </c>
      <c r="K31" s="57">
        <f>K105</f>
        <v>20</v>
      </c>
      <c r="L31" s="57">
        <f t="shared" ref="L31:AB31" si="51">L105</f>
        <v>20</v>
      </c>
      <c r="M31" s="57">
        <f t="shared" si="51"/>
        <v>20</v>
      </c>
      <c r="N31" s="57">
        <f t="shared" si="51"/>
        <v>20</v>
      </c>
      <c r="O31" s="57">
        <f t="shared" si="51"/>
        <v>0</v>
      </c>
      <c r="P31" s="57">
        <f t="shared" si="51"/>
        <v>0</v>
      </c>
      <c r="Q31" s="57">
        <f t="shared" si="51"/>
        <v>0</v>
      </c>
      <c r="R31" s="57">
        <f t="shared" si="51"/>
        <v>0</v>
      </c>
      <c r="S31" s="57">
        <f t="shared" si="51"/>
        <v>0</v>
      </c>
      <c r="T31" s="57">
        <f t="shared" si="51"/>
        <v>0</v>
      </c>
      <c r="U31" s="57">
        <f t="shared" si="51"/>
        <v>0</v>
      </c>
      <c r="V31" s="57">
        <f t="shared" si="51"/>
        <v>0</v>
      </c>
      <c r="W31" s="57">
        <f t="shared" si="51"/>
        <v>0</v>
      </c>
      <c r="X31" s="57">
        <f t="shared" si="51"/>
        <v>0</v>
      </c>
      <c r="Y31" s="57">
        <f t="shared" si="51"/>
        <v>0</v>
      </c>
      <c r="Z31" s="57">
        <f t="shared" si="51"/>
        <v>0</v>
      </c>
      <c r="AA31" s="57">
        <f t="shared" si="51"/>
        <v>0</v>
      </c>
      <c r="AB31" s="57">
        <f t="shared" si="51"/>
        <v>0</v>
      </c>
      <c r="AC31" s="57"/>
    </row>
    <row r="32" spans="1:49" x14ac:dyDescent="0.25">
      <c r="A32" s="3" t="s">
        <v>317</v>
      </c>
      <c r="J32" s="3">
        <f>J11*J19</f>
        <v>3.5505189785445381</v>
      </c>
      <c r="K32" s="3">
        <f t="shared" ref="K32" si="52">K11*K19</f>
        <v>3.5505189785445381</v>
      </c>
      <c r="L32" s="3">
        <f t="shared" ref="L32:AB32" si="53">L11*L19</f>
        <v>3.5505189785445381</v>
      </c>
      <c r="M32" s="3">
        <f t="shared" si="53"/>
        <v>3.5505189785445381</v>
      </c>
      <c r="N32" s="3">
        <f t="shared" si="53"/>
        <v>3.5505189785445381</v>
      </c>
      <c r="O32" s="3">
        <f t="shared" si="53"/>
        <v>0</v>
      </c>
      <c r="P32" s="3">
        <f t="shared" si="53"/>
        <v>0</v>
      </c>
      <c r="Q32" s="3">
        <f t="shared" si="53"/>
        <v>0</v>
      </c>
      <c r="R32" s="3">
        <f t="shared" si="53"/>
        <v>0</v>
      </c>
      <c r="S32" s="3">
        <f t="shared" si="53"/>
        <v>0</v>
      </c>
      <c r="T32" s="3">
        <f t="shared" si="53"/>
        <v>0</v>
      </c>
      <c r="U32" s="3">
        <f t="shared" si="53"/>
        <v>0</v>
      </c>
      <c r="V32" s="3">
        <f t="shared" si="53"/>
        <v>0</v>
      </c>
      <c r="W32" s="3">
        <f t="shared" si="53"/>
        <v>0</v>
      </c>
      <c r="X32" s="3">
        <f t="shared" si="53"/>
        <v>0</v>
      </c>
      <c r="Y32" s="3">
        <f t="shared" si="53"/>
        <v>0</v>
      </c>
      <c r="Z32" s="3">
        <f t="shared" si="53"/>
        <v>0</v>
      </c>
      <c r="AA32" s="3">
        <f t="shared" si="53"/>
        <v>0</v>
      </c>
      <c r="AB32" s="3">
        <f t="shared" si="53"/>
        <v>0</v>
      </c>
    </row>
    <row r="33" spans="1:49" x14ac:dyDescent="0.25">
      <c r="A33" s="3" t="s">
        <v>368</v>
      </c>
      <c r="J33" s="3">
        <f>J34-(J30-J31-J32)</f>
        <v>2.690551348230656</v>
      </c>
      <c r="K33" s="3">
        <f t="shared" ref="K33" si="54">K34-(K30-K31-K32)</f>
        <v>2.1648801639467621</v>
      </c>
      <c r="L33" s="3">
        <f t="shared" ref="L33" si="55">L34-(L30-L31-L32)</f>
        <v>1.6366548852261857</v>
      </c>
      <c r="M33" s="3">
        <f t="shared" ref="M33" si="56">M34-(M30-M31-M32)</f>
        <v>1.1041479877585481</v>
      </c>
      <c r="N33" s="3">
        <f t="shared" ref="N33" si="57">N34-(N30-N31-N32)</f>
        <v>0.55870117268245068</v>
      </c>
      <c r="O33" s="3">
        <f t="shared" ref="O33" si="58">O34-(O30-O31-O32)</f>
        <v>0</v>
      </c>
      <c r="P33" s="3">
        <f t="shared" ref="P33" si="59">P34-(P30-P31-P32)</f>
        <v>0</v>
      </c>
      <c r="Q33" s="3">
        <f t="shared" ref="Q33" si="60">Q34-(Q30-Q31-Q32)</f>
        <v>0</v>
      </c>
      <c r="R33" s="3">
        <f t="shared" ref="R33" si="61">R34-(R30-R31-R32)</f>
        <v>0</v>
      </c>
      <c r="S33" s="3">
        <f t="shared" ref="S33" si="62">S34-(S30-S31-S32)</f>
        <v>0</v>
      </c>
      <c r="T33" s="3">
        <f t="shared" ref="T33" si="63">T34-(T30-T31-T32)</f>
        <v>0</v>
      </c>
      <c r="U33" s="3">
        <f t="shared" ref="U33" si="64">U34-(U30-U31-U32)</f>
        <v>0</v>
      </c>
      <c r="V33" s="3">
        <f t="shared" ref="V33" si="65">V34-(V30-V31-V32)</f>
        <v>0</v>
      </c>
      <c r="W33" s="3">
        <f t="shared" ref="W33" si="66">W34-(W30-W31-W32)</f>
        <v>0</v>
      </c>
      <c r="X33" s="3">
        <f t="shared" ref="X33" si="67">X34-(X30-X31-X32)</f>
        <v>0</v>
      </c>
      <c r="Y33" s="3">
        <f t="shared" ref="Y33" si="68">Y34-(Y30-Y31-Y32)</f>
        <v>0</v>
      </c>
      <c r="Z33" s="3">
        <f t="shared" ref="Z33" si="69">Z34-(Z30-Z31-Z32)</f>
        <v>0</v>
      </c>
      <c r="AA33" s="3">
        <f t="shared" ref="AA33" si="70">AA34-(AA30-AA31-AA32)</f>
        <v>0</v>
      </c>
      <c r="AB33" s="3">
        <f t="shared" ref="AB33" si="71">AB34-(AB30-AB31-AB32)</f>
        <v>0</v>
      </c>
    </row>
    <row r="34" spans="1:49" x14ac:dyDescent="0.25">
      <c r="A34" s="3" t="s">
        <v>360</v>
      </c>
      <c r="J34" s="57">
        <f>$E117</f>
        <v>88.737691704564213</v>
      </c>
      <c r="K34" s="57">
        <f>$E118</f>
        <v>67.35205288996643</v>
      </c>
      <c r="L34" s="57">
        <f>$E119</f>
        <v>45.438188796648078</v>
      </c>
      <c r="M34" s="57">
        <f>$E120</f>
        <v>22.991817805862087</v>
      </c>
      <c r="N34" s="57">
        <f>$E121</f>
        <v>0</v>
      </c>
      <c r="O34" s="57">
        <f>$E122</f>
        <v>0</v>
      </c>
      <c r="P34" s="57">
        <f>$E123</f>
        <v>0</v>
      </c>
      <c r="Q34" s="57">
        <f>$E124</f>
        <v>0</v>
      </c>
      <c r="R34" s="57">
        <f>$E125</f>
        <v>0</v>
      </c>
      <c r="S34" s="57">
        <f>$E126</f>
        <v>0</v>
      </c>
      <c r="T34" s="57">
        <f>$E127</f>
        <v>0</v>
      </c>
      <c r="U34" s="57">
        <f>$E128</f>
        <v>0</v>
      </c>
      <c r="V34" s="57">
        <f>$E129</f>
        <v>0</v>
      </c>
      <c r="W34" s="57">
        <f>$E130</f>
        <v>0</v>
      </c>
      <c r="X34" s="57">
        <f>$E131</f>
        <v>0</v>
      </c>
      <c r="Y34" s="57">
        <f>$E132</f>
        <v>0</v>
      </c>
      <c r="Z34" s="57">
        <f>$E133</f>
        <v>0</v>
      </c>
      <c r="AA34" s="57">
        <f>$E134</f>
        <v>0</v>
      </c>
      <c r="AB34" s="57">
        <f>$E135</f>
        <v>0</v>
      </c>
    </row>
    <row r="36" spans="1:49" x14ac:dyDescent="0.25">
      <c r="A36" s="7" t="s">
        <v>369</v>
      </c>
    </row>
    <row r="38" spans="1:49" x14ac:dyDescent="0.25">
      <c r="A38" s="3" t="s">
        <v>360</v>
      </c>
      <c r="J38" s="3">
        <f>J21-J34</f>
        <v>20.859967630313889</v>
      </c>
      <c r="K38" s="3">
        <f t="shared" ref="K38:AW38" si="72">K21-K34</f>
        <v>42.245606444911672</v>
      </c>
      <c r="L38" s="3">
        <f t="shared" si="72"/>
        <v>64.159470538230025</v>
      </c>
      <c r="M38" s="3">
        <f t="shared" si="72"/>
        <v>86.605841529016018</v>
      </c>
      <c r="N38" s="3">
        <f t="shared" si="72"/>
        <v>109.5976593348781</v>
      </c>
      <c r="O38" s="3">
        <f t="shared" si="72"/>
        <v>107.78499169179291</v>
      </c>
      <c r="P38" s="3">
        <f t="shared" si="72"/>
        <v>105.91794401941517</v>
      </c>
      <c r="Q38" s="3">
        <f t="shared" si="72"/>
        <v>103.9948849168661</v>
      </c>
      <c r="R38" s="3">
        <f t="shared" si="72"/>
        <v>102.01413404124055</v>
      </c>
      <c r="S38" s="3">
        <f t="shared" si="72"/>
        <v>99.973960639346245</v>
      </c>
      <c r="T38" s="3">
        <f t="shared" si="72"/>
        <v>97.872582035395098</v>
      </c>
      <c r="U38" s="3">
        <f t="shared" si="72"/>
        <v>95.708162073325425</v>
      </c>
      <c r="V38" s="3">
        <f t="shared" si="72"/>
        <v>93.478809512393653</v>
      </c>
      <c r="W38" s="3">
        <f t="shared" si="72"/>
        <v>91.182576374633939</v>
      </c>
      <c r="X38" s="3">
        <f t="shared" si="72"/>
        <v>88.817456242741429</v>
      </c>
      <c r="Y38" s="3">
        <f t="shared" si="72"/>
        <v>86.381382506892137</v>
      </c>
      <c r="Z38" s="3">
        <f t="shared" si="72"/>
        <v>83.87222655896737</v>
      </c>
      <c r="AA38" s="3">
        <f t="shared" si="72"/>
        <v>81.287795932604865</v>
      </c>
      <c r="AB38" s="3">
        <f t="shared" si="72"/>
        <v>78.625832387451482</v>
      </c>
      <c r="AC38" s="3">
        <f t="shared" si="72"/>
        <v>75.884009935943496</v>
      </c>
      <c r="AD38" s="3">
        <f t="shared" si="72"/>
        <v>73.059932810890274</v>
      </c>
      <c r="AE38" s="3">
        <f t="shared" si="72"/>
        <v>70.151133372085454</v>
      </c>
      <c r="AF38" s="3">
        <f t="shared" si="72"/>
        <v>67.155069950116484</v>
      </c>
      <c r="AG38" s="3">
        <f t="shared" si="72"/>
        <v>64.069124625488456</v>
      </c>
      <c r="AH38" s="3">
        <f t="shared" si="72"/>
        <v>60.890600941121583</v>
      </c>
      <c r="AI38" s="3">
        <f t="shared" si="72"/>
        <v>57.616721546223701</v>
      </c>
      <c r="AJ38" s="3">
        <f t="shared" si="72"/>
        <v>54.24462576947888</v>
      </c>
      <c r="AK38" s="3">
        <f t="shared" si="72"/>
        <v>50.771367119431716</v>
      </c>
      <c r="AL38" s="3">
        <f t="shared" si="72"/>
        <v>47.193910709883134</v>
      </c>
      <c r="AM38" s="3">
        <f t="shared" si="72"/>
        <v>43.509130608048096</v>
      </c>
      <c r="AN38" s="3">
        <f t="shared" si="72"/>
        <v>39.713807103158011</v>
      </c>
      <c r="AO38" s="3">
        <f t="shared" si="72"/>
        <v>35.804623893121224</v>
      </c>
      <c r="AP38" s="3">
        <f t="shared" si="72"/>
        <v>31.77816518678333</v>
      </c>
      <c r="AQ38" s="3">
        <f t="shared" si="72"/>
        <v>27.630912719255299</v>
      </c>
      <c r="AR38" s="3">
        <f t="shared" si="72"/>
        <v>23.359242677701427</v>
      </c>
      <c r="AS38" s="3">
        <f t="shared" si="72"/>
        <v>18.959422534900941</v>
      </c>
      <c r="AT38" s="3">
        <f t="shared" si="72"/>
        <v>14.42760778781644</v>
      </c>
      <c r="AU38" s="3">
        <f t="shared" si="72"/>
        <v>9.7598385983194031</v>
      </c>
      <c r="AV38" s="3">
        <f t="shared" si="72"/>
        <v>4.9520363331374551</v>
      </c>
      <c r="AW38" s="3">
        <f t="shared" si="72"/>
        <v>4.7961634663806763E-14</v>
      </c>
    </row>
    <row r="40" spans="1:49" x14ac:dyDescent="0.25">
      <c r="A40" s="3" t="s">
        <v>370</v>
      </c>
      <c r="G40" s="8" t="s">
        <v>362</v>
      </c>
      <c r="H40" s="203">
        <f>IRR(I40:AW40)</f>
        <v>3.5294505068286464E-2</v>
      </c>
      <c r="I40" s="3">
        <f>-I31</f>
        <v>-90.646959023425239</v>
      </c>
      <c r="J40" s="3">
        <f>J23-J32</f>
        <v>0</v>
      </c>
      <c r="K40" s="3">
        <f t="shared" ref="K40:AW40" si="73">K23-K32</f>
        <v>0</v>
      </c>
      <c r="L40" s="3">
        <f t="shared" si="73"/>
        <v>0</v>
      </c>
      <c r="M40" s="3">
        <f t="shared" si="73"/>
        <v>0</v>
      </c>
      <c r="N40" s="3">
        <f t="shared" si="73"/>
        <v>0</v>
      </c>
      <c r="O40" s="3">
        <f t="shared" si="73"/>
        <v>5.3631866216297235</v>
      </c>
      <c r="P40" s="3">
        <f t="shared" si="73"/>
        <v>5.3814945648248838</v>
      </c>
      <c r="Q40" s="3">
        <f t="shared" si="73"/>
        <v>5.3992315177124723</v>
      </c>
      <c r="R40" s="3">
        <f t="shared" si="73"/>
        <v>5.4155775200841392</v>
      </c>
      <c r="S40" s="3">
        <f t="shared" si="73"/>
        <v>5.4304331516513304</v>
      </c>
      <c r="T40" s="3">
        <f t="shared" si="73"/>
        <v>5.4426741920626966</v>
      </c>
      <c r="U40" s="3">
        <f t="shared" si="73"/>
        <v>5.453181085082452</v>
      </c>
      <c r="V40" s="3">
        <f t="shared" si="73"/>
        <v>5.4618387649307314</v>
      </c>
      <c r="W40" s="3">
        <f t="shared" si="73"/>
        <v>5.4689726931257132</v>
      </c>
      <c r="X40" s="3">
        <f t="shared" si="73"/>
        <v>5.474713275970112</v>
      </c>
      <c r="Y40" s="3">
        <f t="shared" si="73"/>
        <v>5.4780244441547623</v>
      </c>
      <c r="Z40" s="3">
        <f t="shared" si="73"/>
        <v>5.4799733031434421</v>
      </c>
      <c r="AA40" s="3">
        <f t="shared" si="73"/>
        <v>5.4804751343330267</v>
      </c>
      <c r="AB40" s="3">
        <f t="shared" si="73"/>
        <v>5.4794413620824818</v>
      </c>
      <c r="AC40" s="3">
        <f t="shared" si="73"/>
        <v>5.476779398537329</v>
      </c>
      <c r="AD40" s="3">
        <f t="shared" si="73"/>
        <v>5.4726666648600668</v>
      </c>
      <c r="AE40" s="3">
        <f t="shared" si="73"/>
        <v>5.4670185106099609</v>
      </c>
      <c r="AF40" s="3">
        <f t="shared" si="73"/>
        <v>5.4603282719007096</v>
      </c>
      <c r="AG40" s="3">
        <f t="shared" si="73"/>
        <v>5.4528381133457868</v>
      </c>
      <c r="AH40" s="3">
        <f t="shared" si="73"/>
        <v>5.4445060609692915</v>
      </c>
      <c r="AI40" s="3">
        <f t="shared" si="73"/>
        <v>5.4352883422846272</v>
      </c>
      <c r="AJ40" s="3">
        <f t="shared" si="73"/>
        <v>5.4251393161604442</v>
      </c>
      <c r="AK40" s="3">
        <f t="shared" si="73"/>
        <v>5.4143486096748603</v>
      </c>
      <c r="AL40" s="3">
        <f t="shared" si="73"/>
        <v>5.4028868561297054</v>
      </c>
      <c r="AM40" s="3">
        <f t="shared" si="73"/>
        <v>5.3907235043372399</v>
      </c>
      <c r="AN40" s="3">
        <f t="shared" si="73"/>
        <v>5.377826773980817</v>
      </c>
      <c r="AO40" s="3">
        <f t="shared" si="73"/>
        <v>5.3626454799612562</v>
      </c>
      <c r="AP40" s="3">
        <f t="shared" si="73"/>
        <v>5.3450541555160918</v>
      </c>
      <c r="AQ40" s="3">
        <f t="shared" si="73"/>
        <v>5.3249218619844019</v>
      </c>
      <c r="AR40" s="3">
        <f t="shared" si="73"/>
        <v>5.3021119734129973</v>
      </c>
      <c r="AS40" s="3">
        <f t="shared" si="73"/>
        <v>5.2764819531636737</v>
      </c>
      <c r="AT40" s="3">
        <f t="shared" si="73"/>
        <v>5.2478831222354705</v>
      </c>
      <c r="AU40" s="3">
        <f t="shared" si="73"/>
        <v>5.2161604190058792</v>
      </c>
      <c r="AV40" s="3">
        <f t="shared" si="73"/>
        <v>5.1811521500846522</v>
      </c>
      <c r="AW40" s="3">
        <f t="shared" si="73"/>
        <v>5.1426897319631975</v>
      </c>
    </row>
    <row r="41" spans="1:49" x14ac:dyDescent="0.25">
      <c r="G41" s="8" t="s">
        <v>363</v>
      </c>
      <c r="H41" s="3">
        <f>AVERAGEIF(J40:AW40,"&lt;&gt;0")</f>
        <v>5.3951048257401837</v>
      </c>
      <c r="I41" s="182"/>
    </row>
    <row r="42" spans="1:49" x14ac:dyDescent="0.25">
      <c r="G42" s="8" t="s">
        <v>364</v>
      </c>
      <c r="H42" s="3">
        <f>MAX(J40:AW40)</f>
        <v>5.4804751343330267</v>
      </c>
    </row>
    <row r="43" spans="1:49" x14ac:dyDescent="0.25">
      <c r="G43" s="8" t="s">
        <v>365</v>
      </c>
      <c r="H43" s="203">
        <f>H26</f>
        <v>3.3651484557995159E-2</v>
      </c>
      <c r="I43" s="3">
        <f>NPV(H43,J40:AW40)</f>
        <v>93.50547191472171</v>
      </c>
    </row>
    <row r="44" spans="1:49" x14ac:dyDescent="0.25">
      <c r="G44" s="3" t="s">
        <v>371</v>
      </c>
      <c r="I44" s="3">
        <f>I43-I31</f>
        <v>2.8585128912964706</v>
      </c>
    </row>
    <row r="45" spans="1:49" x14ac:dyDescent="0.25">
      <c r="G45" s="3" t="s">
        <v>372</v>
      </c>
      <c r="I45" s="203">
        <f>H40-H43</f>
        <v>1.6430205102913042E-3</v>
      </c>
    </row>
    <row r="50" spans="1:49" x14ac:dyDescent="0.25">
      <c r="A50" s="4" t="s">
        <v>366</v>
      </c>
    </row>
    <row r="51" spans="1:49" x14ac:dyDescent="0.25">
      <c r="C51" s="11" t="s">
        <v>328</v>
      </c>
      <c r="D51" s="11" t="s">
        <v>326</v>
      </c>
      <c r="E51" s="11" t="s">
        <v>327</v>
      </c>
    </row>
    <row r="52" spans="1:49" x14ac:dyDescent="0.25">
      <c r="A52" s="3" t="s">
        <v>304</v>
      </c>
      <c r="C52" s="187">
        <v>109.59765933487807</v>
      </c>
      <c r="D52" s="3">
        <f>I108</f>
        <v>109.5976593348781</v>
      </c>
      <c r="E52" s="3">
        <f>D52-C52</f>
        <v>0</v>
      </c>
      <c r="I52" s="26">
        <v>0</v>
      </c>
      <c r="J52" s="26">
        <f>I52+1</f>
        <v>1</v>
      </c>
      <c r="K52" s="26">
        <f t="shared" ref="K52" si="74">J52+1</f>
        <v>2</v>
      </c>
      <c r="L52" s="26">
        <f t="shared" ref="L52" si="75">K52+1</f>
        <v>3</v>
      </c>
      <c r="M52" s="26">
        <f t="shared" ref="M52" si="76">L52+1</f>
        <v>4</v>
      </c>
      <c r="N52" s="26">
        <f t="shared" ref="N52" si="77">M52+1</f>
        <v>5</v>
      </c>
      <c r="O52" s="26">
        <f t="shared" ref="O52" si="78">N52+1</f>
        <v>6</v>
      </c>
      <c r="P52" s="26">
        <f t="shared" ref="P52" si="79">O52+1</f>
        <v>7</v>
      </c>
      <c r="Q52" s="26">
        <f t="shared" ref="Q52" si="80">P52+1</f>
        <v>8</v>
      </c>
      <c r="R52" s="26">
        <f t="shared" ref="R52" si="81">Q52+1</f>
        <v>9</v>
      </c>
      <c r="S52" s="26">
        <f t="shared" ref="S52" si="82">R52+1</f>
        <v>10</v>
      </c>
      <c r="T52" s="26">
        <f t="shared" ref="T52" si="83">S52+1</f>
        <v>11</v>
      </c>
      <c r="U52" s="26">
        <f t="shared" ref="U52" si="84">T52+1</f>
        <v>12</v>
      </c>
      <c r="V52" s="26">
        <f t="shared" ref="V52" si="85">U52+1</f>
        <v>13</v>
      </c>
      <c r="W52" s="26">
        <f t="shared" ref="W52" si="86">V52+1</f>
        <v>14</v>
      </c>
      <c r="X52" s="26">
        <f t="shared" ref="X52" si="87">W52+1</f>
        <v>15</v>
      </c>
      <c r="Y52" s="26">
        <f t="shared" ref="Y52" si="88">X52+1</f>
        <v>16</v>
      </c>
      <c r="Z52" s="26">
        <f t="shared" ref="Z52" si="89">Y52+1</f>
        <v>17</v>
      </c>
      <c r="AA52" s="26">
        <f t="shared" ref="AA52" si="90">Z52+1</f>
        <v>18</v>
      </c>
      <c r="AB52" s="26">
        <f t="shared" ref="AB52" si="91">AA52+1</f>
        <v>19</v>
      </c>
      <c r="AC52" s="26">
        <f t="shared" ref="AC52" si="92">AB52+1</f>
        <v>20</v>
      </c>
      <c r="AD52" s="26">
        <f t="shared" ref="AD52" si="93">AC52+1</f>
        <v>21</v>
      </c>
      <c r="AE52" s="26">
        <f t="shared" ref="AE52" si="94">AD52+1</f>
        <v>22</v>
      </c>
      <c r="AF52" s="26">
        <f t="shared" ref="AF52" si="95">AE52+1</f>
        <v>23</v>
      </c>
      <c r="AG52" s="26">
        <f t="shared" ref="AG52" si="96">AF52+1</f>
        <v>24</v>
      </c>
      <c r="AH52" s="26">
        <f t="shared" ref="AH52" si="97">AG52+1</f>
        <v>25</v>
      </c>
      <c r="AI52" s="26">
        <f t="shared" ref="AI52" si="98">AH52+1</f>
        <v>26</v>
      </c>
      <c r="AJ52" s="26">
        <f t="shared" ref="AJ52" si="99">AI52+1</f>
        <v>27</v>
      </c>
      <c r="AK52" s="26">
        <f t="shared" ref="AK52" si="100">AJ52+1</f>
        <v>28</v>
      </c>
      <c r="AL52" s="26">
        <f t="shared" ref="AL52" si="101">AK52+1</f>
        <v>29</v>
      </c>
      <c r="AM52" s="26">
        <f t="shared" ref="AM52" si="102">AL52+1</f>
        <v>30</v>
      </c>
      <c r="AN52" s="26">
        <f t="shared" ref="AN52" si="103">AM52+1</f>
        <v>31</v>
      </c>
      <c r="AO52" s="26">
        <f t="shared" ref="AO52" si="104">AN52+1</f>
        <v>32</v>
      </c>
      <c r="AP52" s="26">
        <f t="shared" ref="AP52" si="105">AO52+1</f>
        <v>33</v>
      </c>
      <c r="AQ52" s="26">
        <f t="shared" ref="AQ52" si="106">AP52+1</f>
        <v>34</v>
      </c>
      <c r="AR52" s="26">
        <f t="shared" ref="AR52" si="107">AQ52+1</f>
        <v>35</v>
      </c>
      <c r="AS52" s="26">
        <f t="shared" ref="AS52" si="108">AR52+1</f>
        <v>36</v>
      </c>
      <c r="AT52" s="26">
        <f t="shared" ref="AT52" si="109">AS52+1</f>
        <v>37</v>
      </c>
      <c r="AU52" s="26">
        <f t="shared" ref="AU52" si="110">AT52+1</f>
        <v>38</v>
      </c>
      <c r="AV52" s="26">
        <f t="shared" ref="AV52" si="111">AU52+1</f>
        <v>39</v>
      </c>
      <c r="AW52" s="26">
        <f t="shared" ref="AW52" si="112">AV52+1</f>
        <v>40</v>
      </c>
    </row>
    <row r="54" spans="1:49" x14ac:dyDescent="0.25">
      <c r="A54"/>
      <c r="B54" s="38" t="s">
        <v>305</v>
      </c>
      <c r="C54"/>
      <c r="D54"/>
      <c r="E54"/>
    </row>
    <row r="55" spans="1:49" x14ac:dyDescent="0.25">
      <c r="A55" s="183" t="s">
        <v>306</v>
      </c>
      <c r="B55" s="183" t="s">
        <v>242</v>
      </c>
      <c r="C55" s="183" t="s">
        <v>307</v>
      </c>
      <c r="D55" s="183" t="s">
        <v>308</v>
      </c>
      <c r="E55" s="183" t="s">
        <v>309</v>
      </c>
    </row>
    <row r="56" spans="1:49" x14ac:dyDescent="0.25">
      <c r="A56"/>
      <c r="B56"/>
      <c r="C56"/>
      <c r="D56"/>
      <c r="E56"/>
    </row>
    <row r="57" spans="1:49" x14ac:dyDescent="0.25">
      <c r="A57"/>
      <c r="B57"/>
      <c r="C57"/>
      <c r="D57"/>
      <c r="E57"/>
    </row>
    <row r="58" spans="1:49" x14ac:dyDescent="0.25">
      <c r="A58" s="184">
        <f>1</f>
        <v>1</v>
      </c>
      <c r="B58" s="182">
        <f>J$7</f>
        <v>1.7500000000000002E-2</v>
      </c>
      <c r="C58" s="180">
        <f>J$12</f>
        <v>0</v>
      </c>
      <c r="D58" s="61">
        <f>$C$52*C58</f>
        <v>0</v>
      </c>
      <c r="E58" s="59">
        <f>D58*B58</f>
        <v>0</v>
      </c>
      <c r="J58" s="59">
        <f>IF(J$52&lt;=$A58,$E58,0)+IF(J$52=$A58,$D58,0)</f>
        <v>0</v>
      </c>
      <c r="K58" s="59">
        <f t="shared" ref="K58:Z73" si="113">IF(K$52&lt;=$A58,$E58,0)+IF(K$52=$A58,$D58,0)</f>
        <v>0</v>
      </c>
      <c r="L58" s="59">
        <f t="shared" si="113"/>
        <v>0</v>
      </c>
      <c r="M58" s="59">
        <f t="shared" si="113"/>
        <v>0</v>
      </c>
      <c r="N58" s="59">
        <f t="shared" si="113"/>
        <v>0</v>
      </c>
      <c r="O58" s="59">
        <f t="shared" si="113"/>
        <v>0</v>
      </c>
      <c r="P58" s="59">
        <f t="shared" si="113"/>
        <v>0</v>
      </c>
      <c r="Q58" s="59">
        <f t="shared" si="113"/>
        <v>0</v>
      </c>
      <c r="R58" s="59">
        <f t="shared" si="113"/>
        <v>0</v>
      </c>
      <c r="S58" s="59">
        <f t="shared" si="113"/>
        <v>0</v>
      </c>
      <c r="T58" s="59">
        <f t="shared" si="113"/>
        <v>0</v>
      </c>
      <c r="U58" s="59">
        <f t="shared" si="113"/>
        <v>0</v>
      </c>
      <c r="V58" s="59">
        <f t="shared" si="113"/>
        <v>0</v>
      </c>
      <c r="W58" s="59">
        <f t="shared" si="113"/>
        <v>0</v>
      </c>
      <c r="X58" s="59">
        <f t="shared" si="113"/>
        <v>0</v>
      </c>
      <c r="Y58" s="59">
        <f t="shared" si="113"/>
        <v>0</v>
      </c>
      <c r="Z58" s="59">
        <f t="shared" si="113"/>
        <v>0</v>
      </c>
      <c r="AA58" s="59">
        <f t="shared" ref="AA58:AP73" si="114">IF(AA$52&lt;=$A58,$E58,0)+IF(AA$52=$A58,$D58,0)</f>
        <v>0</v>
      </c>
      <c r="AB58" s="59">
        <f t="shared" si="114"/>
        <v>0</v>
      </c>
      <c r="AC58" s="59">
        <f t="shared" si="114"/>
        <v>0</v>
      </c>
      <c r="AD58" s="59">
        <f t="shared" si="114"/>
        <v>0</v>
      </c>
      <c r="AE58" s="59">
        <f t="shared" si="114"/>
        <v>0</v>
      </c>
      <c r="AF58" s="59">
        <f t="shared" si="114"/>
        <v>0</v>
      </c>
      <c r="AG58" s="59">
        <f t="shared" si="114"/>
        <v>0</v>
      </c>
      <c r="AH58" s="59">
        <f t="shared" si="114"/>
        <v>0</v>
      </c>
      <c r="AI58" s="59">
        <f t="shared" si="114"/>
        <v>0</v>
      </c>
      <c r="AJ58" s="59">
        <f t="shared" si="114"/>
        <v>0</v>
      </c>
      <c r="AK58" s="59">
        <f t="shared" si="114"/>
        <v>0</v>
      </c>
      <c r="AL58" s="59">
        <f t="shared" si="114"/>
        <v>0</v>
      </c>
      <c r="AM58" s="59">
        <f t="shared" si="114"/>
        <v>0</v>
      </c>
      <c r="AN58" s="59">
        <f t="shared" si="114"/>
        <v>0</v>
      </c>
      <c r="AO58" s="59">
        <f t="shared" si="114"/>
        <v>0</v>
      </c>
      <c r="AP58" s="59">
        <f t="shared" si="114"/>
        <v>0</v>
      </c>
      <c r="AQ58" s="59">
        <f t="shared" ref="AQ58:AW73" si="115">IF(AQ$52&lt;=$A58,$E58,0)+IF(AQ$52=$A58,$D58,0)</f>
        <v>0</v>
      </c>
      <c r="AR58" s="59">
        <f t="shared" si="115"/>
        <v>0</v>
      </c>
      <c r="AS58" s="59">
        <f t="shared" si="115"/>
        <v>0</v>
      </c>
      <c r="AT58" s="59">
        <f t="shared" si="115"/>
        <v>0</v>
      </c>
      <c r="AU58" s="59">
        <f t="shared" si="115"/>
        <v>0</v>
      </c>
      <c r="AV58" s="59">
        <f t="shared" si="115"/>
        <v>0</v>
      </c>
      <c r="AW58" s="59">
        <f t="shared" si="115"/>
        <v>0</v>
      </c>
    </row>
    <row r="59" spans="1:49" x14ac:dyDescent="0.25">
      <c r="A59" s="184">
        <f>A58+1</f>
        <v>2</v>
      </c>
      <c r="B59" s="182">
        <f>K$7</f>
        <v>1.77E-2</v>
      </c>
      <c r="C59" s="180">
        <f>K$12</f>
        <v>0</v>
      </c>
      <c r="D59" s="61">
        <f t="shared" ref="D59:D97" si="116">$C$52*C59</f>
        <v>0</v>
      </c>
      <c r="E59" s="59">
        <f t="shared" ref="E59:E97" si="117">D59*B59</f>
        <v>0</v>
      </c>
      <c r="J59" s="59">
        <f t="shared" ref="J59:Y74" si="118">IF(J$52&lt;=$A59,$E59,0)+IF(J$52=$A59,$D59,0)</f>
        <v>0</v>
      </c>
      <c r="K59" s="59">
        <f t="shared" si="113"/>
        <v>0</v>
      </c>
      <c r="L59" s="59">
        <f t="shared" si="113"/>
        <v>0</v>
      </c>
      <c r="M59" s="59">
        <f t="shared" si="113"/>
        <v>0</v>
      </c>
      <c r="N59" s="59">
        <f t="shared" si="113"/>
        <v>0</v>
      </c>
      <c r="O59" s="59">
        <f t="shared" si="113"/>
        <v>0</v>
      </c>
      <c r="P59" s="59">
        <f t="shared" si="113"/>
        <v>0</v>
      </c>
      <c r="Q59" s="59">
        <f t="shared" si="113"/>
        <v>0</v>
      </c>
      <c r="R59" s="59">
        <f t="shared" si="113"/>
        <v>0</v>
      </c>
      <c r="S59" s="59">
        <f t="shared" si="113"/>
        <v>0</v>
      </c>
      <c r="T59" s="59">
        <f t="shared" si="113"/>
        <v>0</v>
      </c>
      <c r="U59" s="59">
        <f t="shared" si="113"/>
        <v>0</v>
      </c>
      <c r="V59" s="59">
        <f t="shared" si="113"/>
        <v>0</v>
      </c>
      <c r="W59" s="59">
        <f t="shared" si="113"/>
        <v>0</v>
      </c>
      <c r="X59" s="59">
        <f t="shared" si="113"/>
        <v>0</v>
      </c>
      <c r="Y59" s="59">
        <f t="shared" si="113"/>
        <v>0</v>
      </c>
      <c r="Z59" s="59">
        <f t="shared" si="113"/>
        <v>0</v>
      </c>
      <c r="AA59" s="59">
        <f t="shared" si="114"/>
        <v>0</v>
      </c>
      <c r="AB59" s="59">
        <f t="shared" si="114"/>
        <v>0</v>
      </c>
      <c r="AC59" s="59">
        <f t="shared" si="114"/>
        <v>0</v>
      </c>
      <c r="AD59" s="59">
        <f t="shared" si="114"/>
        <v>0</v>
      </c>
      <c r="AE59" s="59">
        <f t="shared" si="114"/>
        <v>0</v>
      </c>
      <c r="AF59" s="59">
        <f t="shared" si="114"/>
        <v>0</v>
      </c>
      <c r="AG59" s="59">
        <f t="shared" si="114"/>
        <v>0</v>
      </c>
      <c r="AH59" s="59">
        <f t="shared" si="114"/>
        <v>0</v>
      </c>
      <c r="AI59" s="59">
        <f t="shared" si="114"/>
        <v>0</v>
      </c>
      <c r="AJ59" s="59">
        <f t="shared" si="114"/>
        <v>0</v>
      </c>
      <c r="AK59" s="59">
        <f t="shared" si="114"/>
        <v>0</v>
      </c>
      <c r="AL59" s="59">
        <f t="shared" si="114"/>
        <v>0</v>
      </c>
      <c r="AM59" s="59">
        <f t="shared" si="114"/>
        <v>0</v>
      </c>
      <c r="AN59" s="59">
        <f t="shared" si="114"/>
        <v>0</v>
      </c>
      <c r="AO59" s="59">
        <f t="shared" si="114"/>
        <v>0</v>
      </c>
      <c r="AP59" s="59">
        <f t="shared" si="114"/>
        <v>0</v>
      </c>
      <c r="AQ59" s="59">
        <f t="shared" si="115"/>
        <v>0</v>
      </c>
      <c r="AR59" s="59">
        <f t="shared" si="115"/>
        <v>0</v>
      </c>
      <c r="AS59" s="59">
        <f t="shared" si="115"/>
        <v>0</v>
      </c>
      <c r="AT59" s="59">
        <f t="shared" si="115"/>
        <v>0</v>
      </c>
      <c r="AU59" s="59">
        <f t="shared" si="115"/>
        <v>0</v>
      </c>
      <c r="AV59" s="59">
        <f t="shared" si="115"/>
        <v>0</v>
      </c>
      <c r="AW59" s="59">
        <f t="shared" si="115"/>
        <v>0</v>
      </c>
    </row>
    <row r="60" spans="1:49" x14ac:dyDescent="0.25">
      <c r="A60" s="184">
        <f t="shared" ref="A60:A97" si="119">A59+1</f>
        <v>3</v>
      </c>
      <c r="B60" s="182">
        <f>L$7</f>
        <v>1.8000000000000002E-2</v>
      </c>
      <c r="C60" s="180">
        <f>L$12</f>
        <v>0</v>
      </c>
      <c r="D60" s="61">
        <f t="shared" si="116"/>
        <v>0</v>
      </c>
      <c r="E60" s="59">
        <f t="shared" si="117"/>
        <v>0</v>
      </c>
      <c r="J60" s="59">
        <f t="shared" si="118"/>
        <v>0</v>
      </c>
      <c r="K60" s="59">
        <f t="shared" si="113"/>
        <v>0</v>
      </c>
      <c r="L60" s="59">
        <f t="shared" si="113"/>
        <v>0</v>
      </c>
      <c r="M60" s="59">
        <f t="shared" si="113"/>
        <v>0</v>
      </c>
      <c r="N60" s="59">
        <f t="shared" si="113"/>
        <v>0</v>
      </c>
      <c r="O60" s="59">
        <f t="shared" si="113"/>
        <v>0</v>
      </c>
      <c r="P60" s="59">
        <f t="shared" si="113"/>
        <v>0</v>
      </c>
      <c r="Q60" s="59">
        <f t="shared" si="113"/>
        <v>0</v>
      </c>
      <c r="R60" s="59">
        <f t="shared" si="113"/>
        <v>0</v>
      </c>
      <c r="S60" s="59">
        <f t="shared" si="113"/>
        <v>0</v>
      </c>
      <c r="T60" s="59">
        <f t="shared" si="113"/>
        <v>0</v>
      </c>
      <c r="U60" s="59">
        <f t="shared" si="113"/>
        <v>0</v>
      </c>
      <c r="V60" s="59">
        <f t="shared" si="113"/>
        <v>0</v>
      </c>
      <c r="W60" s="59">
        <f t="shared" si="113"/>
        <v>0</v>
      </c>
      <c r="X60" s="59">
        <f t="shared" si="113"/>
        <v>0</v>
      </c>
      <c r="Y60" s="59">
        <f t="shared" si="113"/>
        <v>0</v>
      </c>
      <c r="Z60" s="59">
        <f t="shared" si="113"/>
        <v>0</v>
      </c>
      <c r="AA60" s="59">
        <f t="shared" si="114"/>
        <v>0</v>
      </c>
      <c r="AB60" s="59">
        <f t="shared" si="114"/>
        <v>0</v>
      </c>
      <c r="AC60" s="59">
        <f t="shared" si="114"/>
        <v>0</v>
      </c>
      <c r="AD60" s="59">
        <f t="shared" si="114"/>
        <v>0</v>
      </c>
      <c r="AE60" s="59">
        <f t="shared" si="114"/>
        <v>0</v>
      </c>
      <c r="AF60" s="59">
        <f t="shared" si="114"/>
        <v>0</v>
      </c>
      <c r="AG60" s="59">
        <f t="shared" si="114"/>
        <v>0</v>
      </c>
      <c r="AH60" s="59">
        <f t="shared" si="114"/>
        <v>0</v>
      </c>
      <c r="AI60" s="59">
        <f t="shared" si="114"/>
        <v>0</v>
      </c>
      <c r="AJ60" s="59">
        <f t="shared" si="114"/>
        <v>0</v>
      </c>
      <c r="AK60" s="59">
        <f t="shared" si="114"/>
        <v>0</v>
      </c>
      <c r="AL60" s="59">
        <f t="shared" si="114"/>
        <v>0</v>
      </c>
      <c r="AM60" s="59">
        <f t="shared" si="114"/>
        <v>0</v>
      </c>
      <c r="AN60" s="59">
        <f t="shared" si="114"/>
        <v>0</v>
      </c>
      <c r="AO60" s="59">
        <f t="shared" si="114"/>
        <v>0</v>
      </c>
      <c r="AP60" s="59">
        <f t="shared" si="114"/>
        <v>0</v>
      </c>
      <c r="AQ60" s="59">
        <f t="shared" si="115"/>
        <v>0</v>
      </c>
      <c r="AR60" s="59">
        <f t="shared" si="115"/>
        <v>0</v>
      </c>
      <c r="AS60" s="59">
        <f t="shared" si="115"/>
        <v>0</v>
      </c>
      <c r="AT60" s="59">
        <f t="shared" si="115"/>
        <v>0</v>
      </c>
      <c r="AU60" s="59">
        <f t="shared" si="115"/>
        <v>0</v>
      </c>
      <c r="AV60" s="59">
        <f t="shared" si="115"/>
        <v>0</v>
      </c>
      <c r="AW60" s="59">
        <f t="shared" si="115"/>
        <v>0</v>
      </c>
    </row>
    <row r="61" spans="1:49" x14ac:dyDescent="0.25">
      <c r="A61" s="184">
        <f t="shared" si="119"/>
        <v>4</v>
      </c>
      <c r="B61" s="182">
        <f>M$7</f>
        <v>1.84E-2</v>
      </c>
      <c r="C61" s="180">
        <f>M$12</f>
        <v>0</v>
      </c>
      <c r="D61" s="61">
        <f t="shared" si="116"/>
        <v>0</v>
      </c>
      <c r="E61" s="59">
        <f t="shared" si="117"/>
        <v>0</v>
      </c>
      <c r="J61" s="59">
        <f t="shared" si="118"/>
        <v>0</v>
      </c>
      <c r="K61" s="59">
        <f t="shared" si="113"/>
        <v>0</v>
      </c>
      <c r="L61" s="59">
        <f t="shared" si="113"/>
        <v>0</v>
      </c>
      <c r="M61" s="59">
        <f t="shared" si="113"/>
        <v>0</v>
      </c>
      <c r="N61" s="59">
        <f t="shared" si="113"/>
        <v>0</v>
      </c>
      <c r="O61" s="59">
        <f t="shared" si="113"/>
        <v>0</v>
      </c>
      <c r="P61" s="59">
        <f t="shared" si="113"/>
        <v>0</v>
      </c>
      <c r="Q61" s="59">
        <f t="shared" si="113"/>
        <v>0</v>
      </c>
      <c r="R61" s="59">
        <f t="shared" si="113"/>
        <v>0</v>
      </c>
      <c r="S61" s="59">
        <f t="shared" si="113"/>
        <v>0</v>
      </c>
      <c r="T61" s="59">
        <f t="shared" si="113"/>
        <v>0</v>
      </c>
      <c r="U61" s="59">
        <f t="shared" si="113"/>
        <v>0</v>
      </c>
      <c r="V61" s="59">
        <f t="shared" si="113"/>
        <v>0</v>
      </c>
      <c r="W61" s="59">
        <f t="shared" si="113"/>
        <v>0</v>
      </c>
      <c r="X61" s="59">
        <f t="shared" si="113"/>
        <v>0</v>
      </c>
      <c r="Y61" s="59">
        <f t="shared" si="113"/>
        <v>0</v>
      </c>
      <c r="Z61" s="59">
        <f t="shared" si="113"/>
        <v>0</v>
      </c>
      <c r="AA61" s="59">
        <f t="shared" si="114"/>
        <v>0</v>
      </c>
      <c r="AB61" s="59">
        <f t="shared" si="114"/>
        <v>0</v>
      </c>
      <c r="AC61" s="59">
        <f t="shared" si="114"/>
        <v>0</v>
      </c>
      <c r="AD61" s="59">
        <f t="shared" si="114"/>
        <v>0</v>
      </c>
      <c r="AE61" s="59">
        <f t="shared" si="114"/>
        <v>0</v>
      </c>
      <c r="AF61" s="59">
        <f t="shared" si="114"/>
        <v>0</v>
      </c>
      <c r="AG61" s="59">
        <f t="shared" si="114"/>
        <v>0</v>
      </c>
      <c r="AH61" s="59">
        <f t="shared" si="114"/>
        <v>0</v>
      </c>
      <c r="AI61" s="59">
        <f t="shared" si="114"/>
        <v>0</v>
      </c>
      <c r="AJ61" s="59">
        <f t="shared" si="114"/>
        <v>0</v>
      </c>
      <c r="AK61" s="59">
        <f t="shared" si="114"/>
        <v>0</v>
      </c>
      <c r="AL61" s="59">
        <f t="shared" si="114"/>
        <v>0</v>
      </c>
      <c r="AM61" s="59">
        <f t="shared" si="114"/>
        <v>0</v>
      </c>
      <c r="AN61" s="59">
        <f t="shared" si="114"/>
        <v>0</v>
      </c>
      <c r="AO61" s="59">
        <f t="shared" si="114"/>
        <v>0</v>
      </c>
      <c r="AP61" s="59">
        <f t="shared" si="114"/>
        <v>0</v>
      </c>
      <c r="AQ61" s="59">
        <f t="shared" si="115"/>
        <v>0</v>
      </c>
      <c r="AR61" s="59">
        <f t="shared" si="115"/>
        <v>0</v>
      </c>
      <c r="AS61" s="59">
        <f t="shared" si="115"/>
        <v>0</v>
      </c>
      <c r="AT61" s="59">
        <f t="shared" si="115"/>
        <v>0</v>
      </c>
      <c r="AU61" s="59">
        <f t="shared" si="115"/>
        <v>0</v>
      </c>
      <c r="AV61" s="59">
        <f t="shared" si="115"/>
        <v>0</v>
      </c>
      <c r="AW61" s="59">
        <f t="shared" si="115"/>
        <v>0</v>
      </c>
    </row>
    <row r="62" spans="1:49" x14ac:dyDescent="0.25">
      <c r="A62" s="184">
        <f t="shared" si="119"/>
        <v>5</v>
      </c>
      <c r="B62" s="182">
        <f>N$7</f>
        <v>1.9299999999999998E-2</v>
      </c>
      <c r="C62" s="180">
        <f>N$12</f>
        <v>0</v>
      </c>
      <c r="D62" s="61">
        <f t="shared" si="116"/>
        <v>0</v>
      </c>
      <c r="E62" s="59">
        <f t="shared" si="117"/>
        <v>0</v>
      </c>
      <c r="J62" s="59">
        <f t="shared" si="118"/>
        <v>0</v>
      </c>
      <c r="K62" s="59">
        <f t="shared" si="113"/>
        <v>0</v>
      </c>
      <c r="L62" s="59">
        <f t="shared" si="113"/>
        <v>0</v>
      </c>
      <c r="M62" s="59">
        <f t="shared" si="113"/>
        <v>0</v>
      </c>
      <c r="N62" s="59">
        <f t="shared" si="113"/>
        <v>0</v>
      </c>
      <c r="O62" s="59">
        <f t="shared" si="113"/>
        <v>0</v>
      </c>
      <c r="P62" s="59">
        <f t="shared" si="113"/>
        <v>0</v>
      </c>
      <c r="Q62" s="59">
        <f t="shared" si="113"/>
        <v>0</v>
      </c>
      <c r="R62" s="59">
        <f t="shared" si="113"/>
        <v>0</v>
      </c>
      <c r="S62" s="59">
        <f t="shared" si="113"/>
        <v>0</v>
      </c>
      <c r="T62" s="59">
        <f t="shared" si="113"/>
        <v>0</v>
      </c>
      <c r="U62" s="59">
        <f t="shared" si="113"/>
        <v>0</v>
      </c>
      <c r="V62" s="59">
        <f t="shared" si="113"/>
        <v>0</v>
      </c>
      <c r="W62" s="59">
        <f t="shared" si="113"/>
        <v>0</v>
      </c>
      <c r="X62" s="59">
        <f t="shared" si="113"/>
        <v>0</v>
      </c>
      <c r="Y62" s="59">
        <f t="shared" si="113"/>
        <v>0</v>
      </c>
      <c r="Z62" s="59">
        <f t="shared" si="113"/>
        <v>0</v>
      </c>
      <c r="AA62" s="59">
        <f t="shared" si="114"/>
        <v>0</v>
      </c>
      <c r="AB62" s="59">
        <f t="shared" si="114"/>
        <v>0</v>
      </c>
      <c r="AC62" s="59">
        <f t="shared" si="114"/>
        <v>0</v>
      </c>
      <c r="AD62" s="59">
        <f t="shared" si="114"/>
        <v>0</v>
      </c>
      <c r="AE62" s="59">
        <f t="shared" si="114"/>
        <v>0</v>
      </c>
      <c r="AF62" s="59">
        <f t="shared" si="114"/>
        <v>0</v>
      </c>
      <c r="AG62" s="59">
        <f t="shared" si="114"/>
        <v>0</v>
      </c>
      <c r="AH62" s="59">
        <f t="shared" si="114"/>
        <v>0</v>
      </c>
      <c r="AI62" s="59">
        <f t="shared" si="114"/>
        <v>0</v>
      </c>
      <c r="AJ62" s="59">
        <f t="shared" si="114"/>
        <v>0</v>
      </c>
      <c r="AK62" s="59">
        <f t="shared" si="114"/>
        <v>0</v>
      </c>
      <c r="AL62" s="59">
        <f t="shared" si="114"/>
        <v>0</v>
      </c>
      <c r="AM62" s="59">
        <f t="shared" si="114"/>
        <v>0</v>
      </c>
      <c r="AN62" s="59">
        <f t="shared" si="114"/>
        <v>0</v>
      </c>
      <c r="AO62" s="59">
        <f t="shared" si="114"/>
        <v>0</v>
      </c>
      <c r="AP62" s="59">
        <f t="shared" si="114"/>
        <v>0</v>
      </c>
      <c r="AQ62" s="59">
        <f t="shared" si="115"/>
        <v>0</v>
      </c>
      <c r="AR62" s="59">
        <f t="shared" si="115"/>
        <v>0</v>
      </c>
      <c r="AS62" s="59">
        <f t="shared" si="115"/>
        <v>0</v>
      </c>
      <c r="AT62" s="59">
        <f t="shared" si="115"/>
        <v>0</v>
      </c>
      <c r="AU62" s="59">
        <f t="shared" si="115"/>
        <v>0</v>
      </c>
      <c r="AV62" s="59">
        <f t="shared" si="115"/>
        <v>0</v>
      </c>
      <c r="AW62" s="59">
        <f t="shared" si="115"/>
        <v>0</v>
      </c>
    </row>
    <row r="63" spans="1:49" x14ac:dyDescent="0.25">
      <c r="A63" s="184">
        <f t="shared" si="119"/>
        <v>6</v>
      </c>
      <c r="B63" s="182">
        <f>O$7</f>
        <v>1.9899999999999998E-2</v>
      </c>
      <c r="C63" s="180">
        <f>O$12</f>
        <v>1.6539291569599483E-2</v>
      </c>
      <c r="D63" s="61">
        <f t="shared" si="116"/>
        <v>1.8126676430851851</v>
      </c>
      <c r="E63" s="59">
        <f t="shared" si="117"/>
        <v>3.6072086097395178E-2</v>
      </c>
      <c r="J63" s="59">
        <f t="shared" si="118"/>
        <v>3.6072086097395178E-2</v>
      </c>
      <c r="K63" s="59">
        <f t="shared" si="113"/>
        <v>3.6072086097395178E-2</v>
      </c>
      <c r="L63" s="59">
        <f t="shared" si="113"/>
        <v>3.6072086097395178E-2</v>
      </c>
      <c r="M63" s="59">
        <f t="shared" si="113"/>
        <v>3.6072086097395178E-2</v>
      </c>
      <c r="N63" s="59">
        <f t="shared" si="113"/>
        <v>3.6072086097395178E-2</v>
      </c>
      <c r="O63" s="59">
        <f t="shared" si="113"/>
        <v>1.8487397291825802</v>
      </c>
      <c r="P63" s="59">
        <f t="shared" si="113"/>
        <v>0</v>
      </c>
      <c r="Q63" s="59">
        <f t="shared" si="113"/>
        <v>0</v>
      </c>
      <c r="R63" s="59">
        <f t="shared" si="113"/>
        <v>0</v>
      </c>
      <c r="S63" s="59">
        <f t="shared" si="113"/>
        <v>0</v>
      </c>
      <c r="T63" s="59">
        <f t="shared" si="113"/>
        <v>0</v>
      </c>
      <c r="U63" s="59">
        <f t="shared" si="113"/>
        <v>0</v>
      </c>
      <c r="V63" s="59">
        <f t="shared" si="113"/>
        <v>0</v>
      </c>
      <c r="W63" s="59">
        <f t="shared" si="113"/>
        <v>0</v>
      </c>
      <c r="X63" s="59">
        <f t="shared" si="113"/>
        <v>0</v>
      </c>
      <c r="Y63" s="59">
        <f t="shared" si="113"/>
        <v>0</v>
      </c>
      <c r="Z63" s="59">
        <f t="shared" si="113"/>
        <v>0</v>
      </c>
      <c r="AA63" s="59">
        <f t="shared" si="114"/>
        <v>0</v>
      </c>
      <c r="AB63" s="59">
        <f t="shared" si="114"/>
        <v>0</v>
      </c>
      <c r="AC63" s="59">
        <f t="shared" si="114"/>
        <v>0</v>
      </c>
      <c r="AD63" s="59">
        <f t="shared" si="114"/>
        <v>0</v>
      </c>
      <c r="AE63" s="59">
        <f t="shared" si="114"/>
        <v>0</v>
      </c>
      <c r="AF63" s="59">
        <f t="shared" si="114"/>
        <v>0</v>
      </c>
      <c r="AG63" s="59">
        <f t="shared" si="114"/>
        <v>0</v>
      </c>
      <c r="AH63" s="59">
        <f t="shared" si="114"/>
        <v>0</v>
      </c>
      <c r="AI63" s="59">
        <f t="shared" si="114"/>
        <v>0</v>
      </c>
      <c r="AJ63" s="59">
        <f t="shared" si="114"/>
        <v>0</v>
      </c>
      <c r="AK63" s="59">
        <f t="shared" si="114"/>
        <v>0</v>
      </c>
      <c r="AL63" s="59">
        <f t="shared" si="114"/>
        <v>0</v>
      </c>
      <c r="AM63" s="59">
        <f t="shared" si="114"/>
        <v>0</v>
      </c>
      <c r="AN63" s="59">
        <f t="shared" si="114"/>
        <v>0</v>
      </c>
      <c r="AO63" s="59">
        <f t="shared" si="114"/>
        <v>0</v>
      </c>
      <c r="AP63" s="59">
        <f t="shared" si="114"/>
        <v>0</v>
      </c>
      <c r="AQ63" s="59">
        <f t="shared" si="115"/>
        <v>0</v>
      </c>
      <c r="AR63" s="59">
        <f t="shared" si="115"/>
        <v>0</v>
      </c>
      <c r="AS63" s="59">
        <f t="shared" si="115"/>
        <v>0</v>
      </c>
      <c r="AT63" s="59">
        <f t="shared" si="115"/>
        <v>0</v>
      </c>
      <c r="AU63" s="59">
        <f t="shared" si="115"/>
        <v>0</v>
      </c>
      <c r="AV63" s="59">
        <f t="shared" si="115"/>
        <v>0</v>
      </c>
      <c r="AW63" s="59">
        <f t="shared" si="115"/>
        <v>0</v>
      </c>
    </row>
    <row r="64" spans="1:49" x14ac:dyDescent="0.25">
      <c r="A64" s="184">
        <f t="shared" si="119"/>
        <v>7</v>
      </c>
      <c r="B64" s="182">
        <f>P$7</f>
        <v>2.0499999999999997E-2</v>
      </c>
      <c r="C64" s="180">
        <f>P$12</f>
        <v>1.7035470316687468E-2</v>
      </c>
      <c r="D64" s="61">
        <f t="shared" si="116"/>
        <v>1.8670476723777407</v>
      </c>
      <c r="E64" s="59">
        <f t="shared" si="117"/>
        <v>3.8274477283743683E-2</v>
      </c>
      <c r="J64" s="59">
        <f t="shared" si="118"/>
        <v>3.8274477283743683E-2</v>
      </c>
      <c r="K64" s="59">
        <f t="shared" si="113"/>
        <v>3.8274477283743683E-2</v>
      </c>
      <c r="L64" s="59">
        <f t="shared" si="113"/>
        <v>3.8274477283743683E-2</v>
      </c>
      <c r="M64" s="59">
        <f t="shared" si="113"/>
        <v>3.8274477283743683E-2</v>
      </c>
      <c r="N64" s="59">
        <f t="shared" si="113"/>
        <v>3.8274477283743683E-2</v>
      </c>
      <c r="O64" s="59">
        <f t="shared" si="113"/>
        <v>3.8274477283743683E-2</v>
      </c>
      <c r="P64" s="59">
        <f t="shared" si="113"/>
        <v>1.9053221496614845</v>
      </c>
      <c r="Q64" s="59">
        <f t="shared" si="113"/>
        <v>0</v>
      </c>
      <c r="R64" s="59">
        <f t="shared" si="113"/>
        <v>0</v>
      </c>
      <c r="S64" s="59">
        <f t="shared" si="113"/>
        <v>0</v>
      </c>
      <c r="T64" s="59">
        <f t="shared" si="113"/>
        <v>0</v>
      </c>
      <c r="U64" s="59">
        <f t="shared" si="113"/>
        <v>0</v>
      </c>
      <c r="V64" s="59">
        <f t="shared" si="113"/>
        <v>0</v>
      </c>
      <c r="W64" s="59">
        <f t="shared" si="113"/>
        <v>0</v>
      </c>
      <c r="X64" s="59">
        <f t="shared" si="113"/>
        <v>0</v>
      </c>
      <c r="Y64" s="59">
        <f t="shared" si="113"/>
        <v>0</v>
      </c>
      <c r="Z64" s="59">
        <f t="shared" si="113"/>
        <v>0</v>
      </c>
      <c r="AA64" s="59">
        <f t="shared" si="114"/>
        <v>0</v>
      </c>
      <c r="AB64" s="59">
        <f t="shared" si="114"/>
        <v>0</v>
      </c>
      <c r="AC64" s="59">
        <f t="shared" si="114"/>
        <v>0</v>
      </c>
      <c r="AD64" s="59">
        <f t="shared" si="114"/>
        <v>0</v>
      </c>
      <c r="AE64" s="59">
        <f t="shared" si="114"/>
        <v>0</v>
      </c>
      <c r="AF64" s="59">
        <f t="shared" si="114"/>
        <v>0</v>
      </c>
      <c r="AG64" s="59">
        <f t="shared" si="114"/>
        <v>0</v>
      </c>
      <c r="AH64" s="59">
        <f t="shared" si="114"/>
        <v>0</v>
      </c>
      <c r="AI64" s="59">
        <f t="shared" si="114"/>
        <v>0</v>
      </c>
      <c r="AJ64" s="59">
        <f t="shared" si="114"/>
        <v>0</v>
      </c>
      <c r="AK64" s="59">
        <f t="shared" si="114"/>
        <v>0</v>
      </c>
      <c r="AL64" s="59">
        <f t="shared" si="114"/>
        <v>0</v>
      </c>
      <c r="AM64" s="59">
        <f t="shared" si="114"/>
        <v>0</v>
      </c>
      <c r="AN64" s="59">
        <f t="shared" si="114"/>
        <v>0</v>
      </c>
      <c r="AO64" s="59">
        <f t="shared" si="114"/>
        <v>0</v>
      </c>
      <c r="AP64" s="59">
        <f t="shared" si="114"/>
        <v>0</v>
      </c>
      <c r="AQ64" s="59">
        <f t="shared" si="115"/>
        <v>0</v>
      </c>
      <c r="AR64" s="59">
        <f t="shared" si="115"/>
        <v>0</v>
      </c>
      <c r="AS64" s="59">
        <f t="shared" si="115"/>
        <v>0</v>
      </c>
      <c r="AT64" s="59">
        <f t="shared" si="115"/>
        <v>0</v>
      </c>
      <c r="AU64" s="59">
        <f t="shared" si="115"/>
        <v>0</v>
      </c>
      <c r="AV64" s="59">
        <f t="shared" si="115"/>
        <v>0</v>
      </c>
      <c r="AW64" s="59">
        <f t="shared" si="115"/>
        <v>0</v>
      </c>
    </row>
    <row r="65" spans="1:49" x14ac:dyDescent="0.25">
      <c r="A65" s="184">
        <f t="shared" si="119"/>
        <v>8</v>
      </c>
      <c r="B65" s="182">
        <f>Q$7</f>
        <v>2.1499999999999998E-2</v>
      </c>
      <c r="C65" s="180">
        <f>Q$12</f>
        <v>1.7546534426188094E-2</v>
      </c>
      <c r="D65" s="61">
        <f t="shared" si="116"/>
        <v>1.9230591025490731</v>
      </c>
      <c r="E65" s="59">
        <f t="shared" si="117"/>
        <v>4.1345770704805065E-2</v>
      </c>
      <c r="J65" s="59">
        <f t="shared" si="118"/>
        <v>4.1345770704805065E-2</v>
      </c>
      <c r="K65" s="59">
        <f t="shared" si="113"/>
        <v>4.1345770704805065E-2</v>
      </c>
      <c r="L65" s="59">
        <f t="shared" si="113"/>
        <v>4.1345770704805065E-2</v>
      </c>
      <c r="M65" s="59">
        <f t="shared" si="113"/>
        <v>4.1345770704805065E-2</v>
      </c>
      <c r="N65" s="59">
        <f t="shared" si="113"/>
        <v>4.1345770704805065E-2</v>
      </c>
      <c r="O65" s="59">
        <f t="shared" si="113"/>
        <v>4.1345770704805065E-2</v>
      </c>
      <c r="P65" s="59">
        <f t="shared" si="113"/>
        <v>4.1345770704805065E-2</v>
      </c>
      <c r="Q65" s="59">
        <f t="shared" si="113"/>
        <v>1.9644048732538781</v>
      </c>
      <c r="R65" s="59">
        <f t="shared" si="113"/>
        <v>0</v>
      </c>
      <c r="S65" s="59">
        <f t="shared" si="113"/>
        <v>0</v>
      </c>
      <c r="T65" s="59">
        <f t="shared" si="113"/>
        <v>0</v>
      </c>
      <c r="U65" s="59">
        <f t="shared" si="113"/>
        <v>0</v>
      </c>
      <c r="V65" s="59">
        <f t="shared" si="113"/>
        <v>0</v>
      </c>
      <c r="W65" s="59">
        <f t="shared" si="113"/>
        <v>0</v>
      </c>
      <c r="X65" s="59">
        <f t="shared" si="113"/>
        <v>0</v>
      </c>
      <c r="Y65" s="59">
        <f t="shared" si="113"/>
        <v>0</v>
      </c>
      <c r="Z65" s="59">
        <f t="shared" si="113"/>
        <v>0</v>
      </c>
      <c r="AA65" s="59">
        <f t="shared" si="114"/>
        <v>0</v>
      </c>
      <c r="AB65" s="59">
        <f t="shared" si="114"/>
        <v>0</v>
      </c>
      <c r="AC65" s="59">
        <f t="shared" si="114"/>
        <v>0</v>
      </c>
      <c r="AD65" s="59">
        <f t="shared" si="114"/>
        <v>0</v>
      </c>
      <c r="AE65" s="59">
        <f t="shared" si="114"/>
        <v>0</v>
      </c>
      <c r="AF65" s="59">
        <f t="shared" si="114"/>
        <v>0</v>
      </c>
      <c r="AG65" s="59">
        <f t="shared" si="114"/>
        <v>0</v>
      </c>
      <c r="AH65" s="59">
        <f t="shared" si="114"/>
        <v>0</v>
      </c>
      <c r="AI65" s="59">
        <f t="shared" si="114"/>
        <v>0</v>
      </c>
      <c r="AJ65" s="59">
        <f t="shared" si="114"/>
        <v>0</v>
      </c>
      <c r="AK65" s="59">
        <f t="shared" si="114"/>
        <v>0</v>
      </c>
      <c r="AL65" s="59">
        <f t="shared" si="114"/>
        <v>0</v>
      </c>
      <c r="AM65" s="59">
        <f t="shared" si="114"/>
        <v>0</v>
      </c>
      <c r="AN65" s="59">
        <f t="shared" si="114"/>
        <v>0</v>
      </c>
      <c r="AO65" s="59">
        <f t="shared" si="114"/>
        <v>0</v>
      </c>
      <c r="AP65" s="59">
        <f t="shared" si="114"/>
        <v>0</v>
      </c>
      <c r="AQ65" s="59">
        <f t="shared" si="115"/>
        <v>0</v>
      </c>
      <c r="AR65" s="59">
        <f t="shared" si="115"/>
        <v>0</v>
      </c>
      <c r="AS65" s="59">
        <f t="shared" si="115"/>
        <v>0</v>
      </c>
      <c r="AT65" s="59">
        <f t="shared" si="115"/>
        <v>0</v>
      </c>
      <c r="AU65" s="59">
        <f t="shared" si="115"/>
        <v>0</v>
      </c>
      <c r="AV65" s="59">
        <f t="shared" si="115"/>
        <v>0</v>
      </c>
      <c r="AW65" s="59">
        <f t="shared" si="115"/>
        <v>0</v>
      </c>
    </row>
    <row r="66" spans="1:49" x14ac:dyDescent="0.25">
      <c r="A66" s="184">
        <f t="shared" si="119"/>
        <v>9</v>
      </c>
      <c r="B66" s="182">
        <f>R$7</f>
        <v>2.2499999999999999E-2</v>
      </c>
      <c r="C66" s="180">
        <f>R$12</f>
        <v>1.8072930458973735E-2</v>
      </c>
      <c r="D66" s="61">
        <f t="shared" si="116"/>
        <v>1.980750875625545</v>
      </c>
      <c r="E66" s="59">
        <f t="shared" si="117"/>
        <v>4.4566894701574759E-2</v>
      </c>
      <c r="J66" s="59">
        <f t="shared" si="118"/>
        <v>4.4566894701574759E-2</v>
      </c>
      <c r="K66" s="59">
        <f t="shared" si="113"/>
        <v>4.4566894701574759E-2</v>
      </c>
      <c r="L66" s="59">
        <f t="shared" si="113"/>
        <v>4.4566894701574759E-2</v>
      </c>
      <c r="M66" s="59">
        <f t="shared" si="113"/>
        <v>4.4566894701574759E-2</v>
      </c>
      <c r="N66" s="59">
        <f t="shared" si="113"/>
        <v>4.4566894701574759E-2</v>
      </c>
      <c r="O66" s="59">
        <f t="shared" si="113"/>
        <v>4.4566894701574759E-2</v>
      </c>
      <c r="P66" s="59">
        <f t="shared" si="113"/>
        <v>4.4566894701574759E-2</v>
      </c>
      <c r="Q66" s="59">
        <f t="shared" si="113"/>
        <v>4.4566894701574759E-2</v>
      </c>
      <c r="R66" s="59">
        <f t="shared" si="113"/>
        <v>2.0253177703271197</v>
      </c>
      <c r="S66" s="59">
        <f t="shared" si="113"/>
        <v>0</v>
      </c>
      <c r="T66" s="59">
        <f t="shared" si="113"/>
        <v>0</v>
      </c>
      <c r="U66" s="59">
        <f t="shared" si="113"/>
        <v>0</v>
      </c>
      <c r="V66" s="59">
        <f t="shared" si="113"/>
        <v>0</v>
      </c>
      <c r="W66" s="59">
        <f t="shared" si="113"/>
        <v>0</v>
      </c>
      <c r="X66" s="59">
        <f t="shared" si="113"/>
        <v>0</v>
      </c>
      <c r="Y66" s="59">
        <f t="shared" si="113"/>
        <v>0</v>
      </c>
      <c r="Z66" s="59">
        <f t="shared" si="113"/>
        <v>0</v>
      </c>
      <c r="AA66" s="59">
        <f t="shared" si="114"/>
        <v>0</v>
      </c>
      <c r="AB66" s="59">
        <f t="shared" si="114"/>
        <v>0</v>
      </c>
      <c r="AC66" s="59">
        <f t="shared" si="114"/>
        <v>0</v>
      </c>
      <c r="AD66" s="59">
        <f t="shared" si="114"/>
        <v>0</v>
      </c>
      <c r="AE66" s="59">
        <f t="shared" si="114"/>
        <v>0</v>
      </c>
      <c r="AF66" s="59">
        <f t="shared" si="114"/>
        <v>0</v>
      </c>
      <c r="AG66" s="59">
        <f t="shared" si="114"/>
        <v>0</v>
      </c>
      <c r="AH66" s="59">
        <f t="shared" si="114"/>
        <v>0</v>
      </c>
      <c r="AI66" s="59">
        <f t="shared" si="114"/>
        <v>0</v>
      </c>
      <c r="AJ66" s="59">
        <f t="shared" si="114"/>
        <v>0</v>
      </c>
      <c r="AK66" s="59">
        <f t="shared" si="114"/>
        <v>0</v>
      </c>
      <c r="AL66" s="59">
        <f t="shared" si="114"/>
        <v>0</v>
      </c>
      <c r="AM66" s="59">
        <f t="shared" si="114"/>
        <v>0</v>
      </c>
      <c r="AN66" s="59">
        <f t="shared" si="114"/>
        <v>0</v>
      </c>
      <c r="AO66" s="59">
        <f t="shared" si="114"/>
        <v>0</v>
      </c>
      <c r="AP66" s="59">
        <f t="shared" si="114"/>
        <v>0</v>
      </c>
      <c r="AQ66" s="59">
        <f t="shared" si="115"/>
        <v>0</v>
      </c>
      <c r="AR66" s="59">
        <f t="shared" si="115"/>
        <v>0</v>
      </c>
      <c r="AS66" s="59">
        <f t="shared" si="115"/>
        <v>0</v>
      </c>
      <c r="AT66" s="59">
        <f t="shared" si="115"/>
        <v>0</v>
      </c>
      <c r="AU66" s="59">
        <f t="shared" si="115"/>
        <v>0</v>
      </c>
      <c r="AV66" s="59">
        <f t="shared" si="115"/>
        <v>0</v>
      </c>
      <c r="AW66" s="59">
        <f t="shared" si="115"/>
        <v>0</v>
      </c>
    </row>
    <row r="67" spans="1:49" x14ac:dyDescent="0.25">
      <c r="A67" s="184">
        <f t="shared" si="119"/>
        <v>10</v>
      </c>
      <c r="B67" s="182">
        <f>S$7</f>
        <v>2.4E-2</v>
      </c>
      <c r="C67" s="180">
        <f>S$12</f>
        <v>1.8615118372742948E-2</v>
      </c>
      <c r="D67" s="61">
        <f t="shared" si="116"/>
        <v>2.0401734018943114</v>
      </c>
      <c r="E67" s="59">
        <f t="shared" si="117"/>
        <v>4.8964161645463473E-2</v>
      </c>
      <c r="J67" s="59">
        <f t="shared" si="118"/>
        <v>4.8964161645463473E-2</v>
      </c>
      <c r="K67" s="59">
        <f t="shared" si="113"/>
        <v>4.8964161645463473E-2</v>
      </c>
      <c r="L67" s="59">
        <f t="shared" si="113"/>
        <v>4.8964161645463473E-2</v>
      </c>
      <c r="M67" s="59">
        <f t="shared" si="113"/>
        <v>4.8964161645463473E-2</v>
      </c>
      <c r="N67" s="59">
        <f t="shared" si="113"/>
        <v>4.8964161645463473E-2</v>
      </c>
      <c r="O67" s="59">
        <f t="shared" si="113"/>
        <v>4.8964161645463473E-2</v>
      </c>
      <c r="P67" s="59">
        <f t="shared" si="113"/>
        <v>4.8964161645463473E-2</v>
      </c>
      <c r="Q67" s="59">
        <f t="shared" si="113"/>
        <v>4.8964161645463473E-2</v>
      </c>
      <c r="R67" s="59">
        <f t="shared" si="113"/>
        <v>4.8964161645463473E-2</v>
      </c>
      <c r="S67" s="59">
        <f t="shared" si="113"/>
        <v>2.0891375635397749</v>
      </c>
      <c r="T67" s="59">
        <f t="shared" si="113"/>
        <v>0</v>
      </c>
      <c r="U67" s="59">
        <f t="shared" si="113"/>
        <v>0</v>
      </c>
      <c r="V67" s="59">
        <f t="shared" si="113"/>
        <v>0</v>
      </c>
      <c r="W67" s="59">
        <f t="shared" si="113"/>
        <v>0</v>
      </c>
      <c r="X67" s="59">
        <f t="shared" si="113"/>
        <v>0</v>
      </c>
      <c r="Y67" s="59">
        <f t="shared" si="113"/>
        <v>0</v>
      </c>
      <c r="Z67" s="59">
        <f t="shared" si="113"/>
        <v>0</v>
      </c>
      <c r="AA67" s="59">
        <f t="shared" si="114"/>
        <v>0</v>
      </c>
      <c r="AB67" s="59">
        <f t="shared" si="114"/>
        <v>0</v>
      </c>
      <c r="AC67" s="59">
        <f t="shared" si="114"/>
        <v>0</v>
      </c>
      <c r="AD67" s="59">
        <f t="shared" si="114"/>
        <v>0</v>
      </c>
      <c r="AE67" s="59">
        <f t="shared" si="114"/>
        <v>0</v>
      </c>
      <c r="AF67" s="59">
        <f t="shared" si="114"/>
        <v>0</v>
      </c>
      <c r="AG67" s="59">
        <f t="shared" si="114"/>
        <v>0</v>
      </c>
      <c r="AH67" s="59">
        <f t="shared" si="114"/>
        <v>0</v>
      </c>
      <c r="AI67" s="59">
        <f t="shared" si="114"/>
        <v>0</v>
      </c>
      <c r="AJ67" s="59">
        <f t="shared" si="114"/>
        <v>0</v>
      </c>
      <c r="AK67" s="59">
        <f t="shared" si="114"/>
        <v>0</v>
      </c>
      <c r="AL67" s="59">
        <f t="shared" si="114"/>
        <v>0</v>
      </c>
      <c r="AM67" s="59">
        <f t="shared" si="114"/>
        <v>0</v>
      </c>
      <c r="AN67" s="59">
        <f t="shared" si="114"/>
        <v>0</v>
      </c>
      <c r="AO67" s="59">
        <f t="shared" si="114"/>
        <v>0</v>
      </c>
      <c r="AP67" s="59">
        <f t="shared" si="114"/>
        <v>0</v>
      </c>
      <c r="AQ67" s="59">
        <f t="shared" si="115"/>
        <v>0</v>
      </c>
      <c r="AR67" s="59">
        <f t="shared" si="115"/>
        <v>0</v>
      </c>
      <c r="AS67" s="59">
        <f t="shared" si="115"/>
        <v>0</v>
      </c>
      <c r="AT67" s="59">
        <f t="shared" si="115"/>
        <v>0</v>
      </c>
      <c r="AU67" s="59">
        <f t="shared" si="115"/>
        <v>0</v>
      </c>
      <c r="AV67" s="59">
        <f t="shared" si="115"/>
        <v>0</v>
      </c>
      <c r="AW67" s="59">
        <f t="shared" si="115"/>
        <v>0</v>
      </c>
    </row>
    <row r="68" spans="1:49" x14ac:dyDescent="0.25">
      <c r="A68" s="184">
        <f t="shared" si="119"/>
        <v>11</v>
      </c>
      <c r="B68" s="182">
        <f>T$7</f>
        <v>2.4999999999999998E-2</v>
      </c>
      <c r="C68" s="180">
        <f>T$12</f>
        <v>1.9173571923925239E-2</v>
      </c>
      <c r="D68" s="61">
        <f t="shared" si="116"/>
        <v>2.1013786039511411</v>
      </c>
      <c r="E68" s="59">
        <f t="shared" si="117"/>
        <v>5.2534465098778522E-2</v>
      </c>
      <c r="J68" s="59">
        <f t="shared" si="118"/>
        <v>5.2534465098778522E-2</v>
      </c>
      <c r="K68" s="59">
        <f t="shared" si="113"/>
        <v>5.2534465098778522E-2</v>
      </c>
      <c r="L68" s="59">
        <f t="shared" si="113"/>
        <v>5.2534465098778522E-2</v>
      </c>
      <c r="M68" s="59">
        <f t="shared" si="113"/>
        <v>5.2534465098778522E-2</v>
      </c>
      <c r="N68" s="59">
        <f t="shared" si="113"/>
        <v>5.2534465098778522E-2</v>
      </c>
      <c r="O68" s="59">
        <f t="shared" si="113"/>
        <v>5.2534465098778522E-2</v>
      </c>
      <c r="P68" s="59">
        <f t="shared" si="113"/>
        <v>5.2534465098778522E-2</v>
      </c>
      <c r="Q68" s="59">
        <f t="shared" si="113"/>
        <v>5.2534465098778522E-2</v>
      </c>
      <c r="R68" s="59">
        <f t="shared" si="113"/>
        <v>5.2534465098778522E-2</v>
      </c>
      <c r="S68" s="59">
        <f t="shared" si="113"/>
        <v>5.2534465098778522E-2</v>
      </c>
      <c r="T68" s="59">
        <f t="shared" si="113"/>
        <v>2.1539130690499197</v>
      </c>
      <c r="U68" s="59">
        <f t="shared" si="113"/>
        <v>0</v>
      </c>
      <c r="V68" s="59">
        <f t="shared" si="113"/>
        <v>0</v>
      </c>
      <c r="W68" s="59">
        <f t="shared" si="113"/>
        <v>0</v>
      </c>
      <c r="X68" s="59">
        <f t="shared" si="113"/>
        <v>0</v>
      </c>
      <c r="Y68" s="59">
        <f t="shared" si="113"/>
        <v>0</v>
      </c>
      <c r="Z68" s="59">
        <f t="shared" si="113"/>
        <v>0</v>
      </c>
      <c r="AA68" s="59">
        <f t="shared" si="114"/>
        <v>0</v>
      </c>
      <c r="AB68" s="59">
        <f t="shared" si="114"/>
        <v>0</v>
      </c>
      <c r="AC68" s="59">
        <f t="shared" si="114"/>
        <v>0</v>
      </c>
      <c r="AD68" s="59">
        <f t="shared" si="114"/>
        <v>0</v>
      </c>
      <c r="AE68" s="59">
        <f t="shared" si="114"/>
        <v>0</v>
      </c>
      <c r="AF68" s="59">
        <f t="shared" si="114"/>
        <v>0</v>
      </c>
      <c r="AG68" s="59">
        <f t="shared" si="114"/>
        <v>0</v>
      </c>
      <c r="AH68" s="59">
        <f t="shared" si="114"/>
        <v>0</v>
      </c>
      <c r="AI68" s="59">
        <f t="shared" si="114"/>
        <v>0</v>
      </c>
      <c r="AJ68" s="59">
        <f t="shared" si="114"/>
        <v>0</v>
      </c>
      <c r="AK68" s="59">
        <f t="shared" si="114"/>
        <v>0</v>
      </c>
      <c r="AL68" s="59">
        <f t="shared" si="114"/>
        <v>0</v>
      </c>
      <c r="AM68" s="59">
        <f t="shared" si="114"/>
        <v>0</v>
      </c>
      <c r="AN68" s="59">
        <f t="shared" si="114"/>
        <v>0</v>
      </c>
      <c r="AO68" s="59">
        <f t="shared" si="114"/>
        <v>0</v>
      </c>
      <c r="AP68" s="59">
        <f t="shared" si="114"/>
        <v>0</v>
      </c>
      <c r="AQ68" s="59">
        <f t="shared" si="115"/>
        <v>0</v>
      </c>
      <c r="AR68" s="59">
        <f t="shared" si="115"/>
        <v>0</v>
      </c>
      <c r="AS68" s="59">
        <f t="shared" si="115"/>
        <v>0</v>
      </c>
      <c r="AT68" s="59">
        <f t="shared" si="115"/>
        <v>0</v>
      </c>
      <c r="AU68" s="59">
        <f t="shared" si="115"/>
        <v>0</v>
      </c>
      <c r="AV68" s="59">
        <f t="shared" si="115"/>
        <v>0</v>
      </c>
      <c r="AW68" s="59">
        <f t="shared" si="115"/>
        <v>0</v>
      </c>
    </row>
    <row r="69" spans="1:49" x14ac:dyDescent="0.25">
      <c r="A69" s="184">
        <f t="shared" si="119"/>
        <v>12</v>
      </c>
      <c r="B69" s="182">
        <f>U$7</f>
        <v>2.5999999999999999E-2</v>
      </c>
      <c r="C69" s="180">
        <f>U$12</f>
        <v>1.9748779081642995E-2</v>
      </c>
      <c r="D69" s="61">
        <f t="shared" si="116"/>
        <v>2.1644199620696751</v>
      </c>
      <c r="E69" s="59">
        <f t="shared" si="117"/>
        <v>5.6274919013811549E-2</v>
      </c>
      <c r="J69" s="59">
        <f t="shared" si="118"/>
        <v>5.6274919013811549E-2</v>
      </c>
      <c r="K69" s="59">
        <f t="shared" si="113"/>
        <v>5.6274919013811549E-2</v>
      </c>
      <c r="L69" s="59">
        <f t="shared" si="113"/>
        <v>5.6274919013811549E-2</v>
      </c>
      <c r="M69" s="59">
        <f t="shared" si="113"/>
        <v>5.6274919013811549E-2</v>
      </c>
      <c r="N69" s="59">
        <f t="shared" si="113"/>
        <v>5.6274919013811549E-2</v>
      </c>
      <c r="O69" s="59">
        <f t="shared" si="113"/>
        <v>5.6274919013811549E-2</v>
      </c>
      <c r="P69" s="59">
        <f t="shared" si="113"/>
        <v>5.6274919013811549E-2</v>
      </c>
      <c r="Q69" s="59">
        <f t="shared" si="113"/>
        <v>5.6274919013811549E-2</v>
      </c>
      <c r="R69" s="59">
        <f t="shared" si="113"/>
        <v>5.6274919013811549E-2</v>
      </c>
      <c r="S69" s="59">
        <f t="shared" si="113"/>
        <v>5.6274919013811549E-2</v>
      </c>
      <c r="T69" s="59">
        <f t="shared" si="113"/>
        <v>5.6274919013811549E-2</v>
      </c>
      <c r="U69" s="59">
        <f t="shared" si="113"/>
        <v>2.2206948810834866</v>
      </c>
      <c r="V69" s="59">
        <f t="shared" si="113"/>
        <v>0</v>
      </c>
      <c r="W69" s="59">
        <f t="shared" si="113"/>
        <v>0</v>
      </c>
      <c r="X69" s="59">
        <f t="shared" si="113"/>
        <v>0</v>
      </c>
      <c r="Y69" s="59">
        <f t="shared" si="113"/>
        <v>0</v>
      </c>
      <c r="Z69" s="59">
        <f t="shared" si="113"/>
        <v>0</v>
      </c>
      <c r="AA69" s="59">
        <f t="shared" si="114"/>
        <v>0</v>
      </c>
      <c r="AB69" s="59">
        <f t="shared" si="114"/>
        <v>0</v>
      </c>
      <c r="AC69" s="59">
        <f t="shared" si="114"/>
        <v>0</v>
      </c>
      <c r="AD69" s="59">
        <f t="shared" si="114"/>
        <v>0</v>
      </c>
      <c r="AE69" s="59">
        <f t="shared" si="114"/>
        <v>0</v>
      </c>
      <c r="AF69" s="59">
        <f t="shared" si="114"/>
        <v>0</v>
      </c>
      <c r="AG69" s="59">
        <f t="shared" si="114"/>
        <v>0</v>
      </c>
      <c r="AH69" s="59">
        <f t="shared" si="114"/>
        <v>0</v>
      </c>
      <c r="AI69" s="59">
        <f t="shared" si="114"/>
        <v>0</v>
      </c>
      <c r="AJ69" s="59">
        <f t="shared" si="114"/>
        <v>0</v>
      </c>
      <c r="AK69" s="59">
        <f t="shared" si="114"/>
        <v>0</v>
      </c>
      <c r="AL69" s="59">
        <f t="shared" si="114"/>
        <v>0</v>
      </c>
      <c r="AM69" s="59">
        <f t="shared" si="114"/>
        <v>0</v>
      </c>
      <c r="AN69" s="59">
        <f t="shared" si="114"/>
        <v>0</v>
      </c>
      <c r="AO69" s="59">
        <f t="shared" si="114"/>
        <v>0</v>
      </c>
      <c r="AP69" s="59">
        <f t="shared" si="114"/>
        <v>0</v>
      </c>
      <c r="AQ69" s="59">
        <f t="shared" si="115"/>
        <v>0</v>
      </c>
      <c r="AR69" s="59">
        <f t="shared" si="115"/>
        <v>0</v>
      </c>
      <c r="AS69" s="59">
        <f t="shared" si="115"/>
        <v>0</v>
      </c>
      <c r="AT69" s="59">
        <f t="shared" si="115"/>
        <v>0</v>
      </c>
      <c r="AU69" s="59">
        <f t="shared" si="115"/>
        <v>0</v>
      </c>
      <c r="AV69" s="59">
        <f t="shared" si="115"/>
        <v>0</v>
      </c>
      <c r="AW69" s="59">
        <f t="shared" si="115"/>
        <v>0</v>
      </c>
    </row>
    <row r="70" spans="1:49" x14ac:dyDescent="0.25">
      <c r="A70" s="184">
        <f t="shared" si="119"/>
        <v>13</v>
      </c>
      <c r="B70" s="182">
        <f>V$7</f>
        <v>2.6800000000000001E-2</v>
      </c>
      <c r="C70" s="180">
        <f>V$12</f>
        <v>2.0341242454092287E-2</v>
      </c>
      <c r="D70" s="61">
        <f t="shared" si="116"/>
        <v>2.2293525609317659</v>
      </c>
      <c r="E70" s="59">
        <f t="shared" si="117"/>
        <v>5.9746648632971328E-2</v>
      </c>
      <c r="J70" s="59">
        <f t="shared" si="118"/>
        <v>5.9746648632971328E-2</v>
      </c>
      <c r="K70" s="59">
        <f t="shared" si="113"/>
        <v>5.9746648632971328E-2</v>
      </c>
      <c r="L70" s="59">
        <f t="shared" si="113"/>
        <v>5.9746648632971328E-2</v>
      </c>
      <c r="M70" s="59">
        <f t="shared" si="113"/>
        <v>5.9746648632971328E-2</v>
      </c>
      <c r="N70" s="59">
        <f t="shared" si="113"/>
        <v>5.9746648632971328E-2</v>
      </c>
      <c r="O70" s="59">
        <f t="shared" si="113"/>
        <v>5.9746648632971328E-2</v>
      </c>
      <c r="P70" s="59">
        <f t="shared" si="113"/>
        <v>5.9746648632971328E-2</v>
      </c>
      <c r="Q70" s="59">
        <f t="shared" si="113"/>
        <v>5.9746648632971328E-2</v>
      </c>
      <c r="R70" s="59">
        <f t="shared" si="113"/>
        <v>5.9746648632971328E-2</v>
      </c>
      <c r="S70" s="59">
        <f t="shared" si="113"/>
        <v>5.9746648632971328E-2</v>
      </c>
      <c r="T70" s="59">
        <f t="shared" si="113"/>
        <v>5.9746648632971328E-2</v>
      </c>
      <c r="U70" s="59">
        <f t="shared" si="113"/>
        <v>5.9746648632971328E-2</v>
      </c>
      <c r="V70" s="59">
        <f t="shared" si="113"/>
        <v>2.2890992095647373</v>
      </c>
      <c r="W70" s="59">
        <f t="shared" si="113"/>
        <v>0</v>
      </c>
      <c r="X70" s="59">
        <f t="shared" si="113"/>
        <v>0</v>
      </c>
      <c r="Y70" s="59">
        <f t="shared" si="113"/>
        <v>0</v>
      </c>
      <c r="Z70" s="59">
        <f t="shared" si="113"/>
        <v>0</v>
      </c>
      <c r="AA70" s="59">
        <f t="shared" si="114"/>
        <v>0</v>
      </c>
      <c r="AB70" s="59">
        <f t="shared" si="114"/>
        <v>0</v>
      </c>
      <c r="AC70" s="59">
        <f t="shared" si="114"/>
        <v>0</v>
      </c>
      <c r="AD70" s="59">
        <f t="shared" si="114"/>
        <v>0</v>
      </c>
      <c r="AE70" s="59">
        <f t="shared" si="114"/>
        <v>0</v>
      </c>
      <c r="AF70" s="59">
        <f t="shared" si="114"/>
        <v>0</v>
      </c>
      <c r="AG70" s="59">
        <f t="shared" si="114"/>
        <v>0</v>
      </c>
      <c r="AH70" s="59">
        <f t="shared" si="114"/>
        <v>0</v>
      </c>
      <c r="AI70" s="59">
        <f t="shared" si="114"/>
        <v>0</v>
      </c>
      <c r="AJ70" s="59">
        <f t="shared" si="114"/>
        <v>0</v>
      </c>
      <c r="AK70" s="59">
        <f t="shared" si="114"/>
        <v>0</v>
      </c>
      <c r="AL70" s="59">
        <f t="shared" si="114"/>
        <v>0</v>
      </c>
      <c r="AM70" s="59">
        <f t="shared" si="114"/>
        <v>0</v>
      </c>
      <c r="AN70" s="59">
        <f t="shared" si="114"/>
        <v>0</v>
      </c>
      <c r="AO70" s="59">
        <f t="shared" si="114"/>
        <v>0</v>
      </c>
      <c r="AP70" s="59">
        <f t="shared" si="114"/>
        <v>0</v>
      </c>
      <c r="AQ70" s="59">
        <f t="shared" si="115"/>
        <v>0</v>
      </c>
      <c r="AR70" s="59">
        <f t="shared" si="115"/>
        <v>0</v>
      </c>
      <c r="AS70" s="59">
        <f t="shared" si="115"/>
        <v>0</v>
      </c>
      <c r="AT70" s="59">
        <f t="shared" si="115"/>
        <v>0</v>
      </c>
      <c r="AU70" s="59">
        <f t="shared" si="115"/>
        <v>0</v>
      </c>
      <c r="AV70" s="59">
        <f t="shared" si="115"/>
        <v>0</v>
      </c>
      <c r="AW70" s="59">
        <f t="shared" si="115"/>
        <v>0</v>
      </c>
    </row>
    <row r="71" spans="1:49" x14ac:dyDescent="0.25">
      <c r="A71" s="184">
        <f t="shared" si="119"/>
        <v>14</v>
      </c>
      <c r="B71" s="182">
        <f>W$7</f>
        <v>2.75E-2</v>
      </c>
      <c r="C71" s="180">
        <f>W$12</f>
        <v>2.0951479727715057E-2</v>
      </c>
      <c r="D71" s="61">
        <f t="shared" si="116"/>
        <v>2.2962331377597187</v>
      </c>
      <c r="E71" s="59">
        <f t="shared" si="117"/>
        <v>6.3146411288392268E-2</v>
      </c>
      <c r="J71" s="59">
        <f t="shared" si="118"/>
        <v>6.3146411288392268E-2</v>
      </c>
      <c r="K71" s="59">
        <f t="shared" si="113"/>
        <v>6.3146411288392268E-2</v>
      </c>
      <c r="L71" s="59">
        <f t="shared" si="113"/>
        <v>6.3146411288392268E-2</v>
      </c>
      <c r="M71" s="59">
        <f t="shared" si="113"/>
        <v>6.3146411288392268E-2</v>
      </c>
      <c r="N71" s="59">
        <f t="shared" si="113"/>
        <v>6.3146411288392268E-2</v>
      </c>
      <c r="O71" s="59">
        <f t="shared" si="113"/>
        <v>6.3146411288392268E-2</v>
      </c>
      <c r="P71" s="59">
        <f t="shared" si="113"/>
        <v>6.3146411288392268E-2</v>
      </c>
      <c r="Q71" s="59">
        <f t="shared" si="113"/>
        <v>6.3146411288392268E-2</v>
      </c>
      <c r="R71" s="59">
        <f t="shared" si="113"/>
        <v>6.3146411288392268E-2</v>
      </c>
      <c r="S71" s="59">
        <f t="shared" si="113"/>
        <v>6.3146411288392268E-2</v>
      </c>
      <c r="T71" s="59">
        <f t="shared" si="113"/>
        <v>6.3146411288392268E-2</v>
      </c>
      <c r="U71" s="59">
        <f t="shared" si="113"/>
        <v>6.3146411288392268E-2</v>
      </c>
      <c r="V71" s="59">
        <f t="shared" si="113"/>
        <v>6.3146411288392268E-2</v>
      </c>
      <c r="W71" s="59">
        <f t="shared" si="113"/>
        <v>2.3593795490481111</v>
      </c>
      <c r="X71" s="59">
        <f t="shared" si="113"/>
        <v>0</v>
      </c>
      <c r="Y71" s="59">
        <f t="shared" si="113"/>
        <v>0</v>
      </c>
      <c r="Z71" s="59">
        <f t="shared" si="113"/>
        <v>0</v>
      </c>
      <c r="AA71" s="59">
        <f t="shared" si="114"/>
        <v>0</v>
      </c>
      <c r="AB71" s="59">
        <f t="shared" si="114"/>
        <v>0</v>
      </c>
      <c r="AC71" s="59">
        <f t="shared" si="114"/>
        <v>0</v>
      </c>
      <c r="AD71" s="59">
        <f t="shared" si="114"/>
        <v>0</v>
      </c>
      <c r="AE71" s="59">
        <f t="shared" si="114"/>
        <v>0</v>
      </c>
      <c r="AF71" s="59">
        <f t="shared" si="114"/>
        <v>0</v>
      </c>
      <c r="AG71" s="59">
        <f t="shared" si="114"/>
        <v>0</v>
      </c>
      <c r="AH71" s="59">
        <f t="shared" si="114"/>
        <v>0</v>
      </c>
      <c r="AI71" s="59">
        <f t="shared" si="114"/>
        <v>0</v>
      </c>
      <c r="AJ71" s="59">
        <f t="shared" si="114"/>
        <v>0</v>
      </c>
      <c r="AK71" s="59">
        <f t="shared" si="114"/>
        <v>0</v>
      </c>
      <c r="AL71" s="59">
        <f t="shared" si="114"/>
        <v>0</v>
      </c>
      <c r="AM71" s="59">
        <f t="shared" si="114"/>
        <v>0</v>
      </c>
      <c r="AN71" s="59">
        <f t="shared" si="114"/>
        <v>0</v>
      </c>
      <c r="AO71" s="59">
        <f t="shared" si="114"/>
        <v>0</v>
      </c>
      <c r="AP71" s="59">
        <f t="shared" si="114"/>
        <v>0</v>
      </c>
      <c r="AQ71" s="59">
        <f t="shared" si="115"/>
        <v>0</v>
      </c>
      <c r="AR71" s="59">
        <f t="shared" si="115"/>
        <v>0</v>
      </c>
      <c r="AS71" s="59">
        <f t="shared" si="115"/>
        <v>0</v>
      </c>
      <c r="AT71" s="59">
        <f t="shared" si="115"/>
        <v>0</v>
      </c>
      <c r="AU71" s="59">
        <f t="shared" si="115"/>
        <v>0</v>
      </c>
      <c r="AV71" s="59">
        <f t="shared" si="115"/>
        <v>0</v>
      </c>
      <c r="AW71" s="59">
        <f t="shared" si="115"/>
        <v>0</v>
      </c>
    </row>
    <row r="72" spans="1:49" x14ac:dyDescent="0.25">
      <c r="A72" s="184">
        <f t="shared" si="119"/>
        <v>15</v>
      </c>
      <c r="B72" s="182">
        <f>X$7</f>
        <v>2.86E-2</v>
      </c>
      <c r="C72" s="180">
        <f>X$12</f>
        <v>2.1580024119546508E-2</v>
      </c>
      <c r="D72" s="61">
        <f t="shared" si="116"/>
        <v>2.3651201318925104</v>
      </c>
      <c r="E72" s="59">
        <f t="shared" si="117"/>
        <v>6.7642435772125795E-2</v>
      </c>
      <c r="J72" s="59">
        <f t="shared" si="118"/>
        <v>6.7642435772125795E-2</v>
      </c>
      <c r="K72" s="59">
        <f t="shared" si="113"/>
        <v>6.7642435772125795E-2</v>
      </c>
      <c r="L72" s="59">
        <f t="shared" si="113"/>
        <v>6.7642435772125795E-2</v>
      </c>
      <c r="M72" s="59">
        <f t="shared" si="113"/>
        <v>6.7642435772125795E-2</v>
      </c>
      <c r="N72" s="59">
        <f t="shared" si="113"/>
        <v>6.7642435772125795E-2</v>
      </c>
      <c r="O72" s="59">
        <f t="shared" si="113"/>
        <v>6.7642435772125795E-2</v>
      </c>
      <c r="P72" s="59">
        <f t="shared" si="113"/>
        <v>6.7642435772125795E-2</v>
      </c>
      <c r="Q72" s="59">
        <f t="shared" si="113"/>
        <v>6.7642435772125795E-2</v>
      </c>
      <c r="R72" s="59">
        <f t="shared" si="113"/>
        <v>6.7642435772125795E-2</v>
      </c>
      <c r="S72" s="59">
        <f t="shared" si="113"/>
        <v>6.7642435772125795E-2</v>
      </c>
      <c r="T72" s="59">
        <f t="shared" si="113"/>
        <v>6.7642435772125795E-2</v>
      </c>
      <c r="U72" s="59">
        <f t="shared" si="113"/>
        <v>6.7642435772125795E-2</v>
      </c>
      <c r="V72" s="59">
        <f t="shared" si="113"/>
        <v>6.7642435772125795E-2</v>
      </c>
      <c r="W72" s="59">
        <f t="shared" si="113"/>
        <v>6.7642435772125795E-2</v>
      </c>
      <c r="X72" s="59">
        <f t="shared" si="113"/>
        <v>2.4327625676646361</v>
      </c>
      <c r="Y72" s="59">
        <f t="shared" si="113"/>
        <v>0</v>
      </c>
      <c r="Z72" s="59">
        <f t="shared" si="113"/>
        <v>0</v>
      </c>
      <c r="AA72" s="59">
        <f t="shared" si="114"/>
        <v>0</v>
      </c>
      <c r="AB72" s="59">
        <f t="shared" si="114"/>
        <v>0</v>
      </c>
      <c r="AC72" s="59">
        <f t="shared" si="114"/>
        <v>0</v>
      </c>
      <c r="AD72" s="59">
        <f t="shared" si="114"/>
        <v>0</v>
      </c>
      <c r="AE72" s="59">
        <f t="shared" si="114"/>
        <v>0</v>
      </c>
      <c r="AF72" s="59">
        <f t="shared" si="114"/>
        <v>0</v>
      </c>
      <c r="AG72" s="59">
        <f t="shared" si="114"/>
        <v>0</v>
      </c>
      <c r="AH72" s="59">
        <f t="shared" si="114"/>
        <v>0</v>
      </c>
      <c r="AI72" s="59">
        <f t="shared" si="114"/>
        <v>0</v>
      </c>
      <c r="AJ72" s="59">
        <f t="shared" si="114"/>
        <v>0</v>
      </c>
      <c r="AK72" s="59">
        <f t="shared" si="114"/>
        <v>0</v>
      </c>
      <c r="AL72" s="59">
        <f t="shared" si="114"/>
        <v>0</v>
      </c>
      <c r="AM72" s="59">
        <f t="shared" si="114"/>
        <v>0</v>
      </c>
      <c r="AN72" s="59">
        <f t="shared" si="114"/>
        <v>0</v>
      </c>
      <c r="AO72" s="59">
        <f t="shared" si="114"/>
        <v>0</v>
      </c>
      <c r="AP72" s="59">
        <f t="shared" si="114"/>
        <v>0</v>
      </c>
      <c r="AQ72" s="59">
        <f t="shared" si="115"/>
        <v>0</v>
      </c>
      <c r="AR72" s="59">
        <f t="shared" si="115"/>
        <v>0</v>
      </c>
      <c r="AS72" s="59">
        <f t="shared" si="115"/>
        <v>0</v>
      </c>
      <c r="AT72" s="59">
        <f t="shared" si="115"/>
        <v>0</v>
      </c>
      <c r="AU72" s="59">
        <f t="shared" si="115"/>
        <v>0</v>
      </c>
      <c r="AV72" s="59">
        <f t="shared" si="115"/>
        <v>0</v>
      </c>
      <c r="AW72" s="59">
        <f t="shared" si="115"/>
        <v>0</v>
      </c>
    </row>
    <row r="73" spans="1:49" x14ac:dyDescent="0.25">
      <c r="A73" s="184">
        <f t="shared" si="119"/>
        <v>16</v>
      </c>
      <c r="B73" s="182">
        <f>Y$7</f>
        <v>2.92E-2</v>
      </c>
      <c r="C73" s="180">
        <f>Y$12</f>
        <v>2.2227424843132906E-2</v>
      </c>
      <c r="D73" s="61">
        <f t="shared" si="116"/>
        <v>2.4360737358492859</v>
      </c>
      <c r="E73" s="59">
        <f t="shared" si="117"/>
        <v>7.1133353086799148E-2</v>
      </c>
      <c r="J73" s="59">
        <f t="shared" si="118"/>
        <v>7.1133353086799148E-2</v>
      </c>
      <c r="K73" s="59">
        <f t="shared" si="113"/>
        <v>7.1133353086799148E-2</v>
      </c>
      <c r="L73" s="59">
        <f t="shared" si="113"/>
        <v>7.1133353086799148E-2</v>
      </c>
      <c r="M73" s="59">
        <f t="shared" si="113"/>
        <v>7.1133353086799148E-2</v>
      </c>
      <c r="N73" s="59">
        <f t="shared" si="113"/>
        <v>7.1133353086799148E-2</v>
      </c>
      <c r="O73" s="59">
        <f t="shared" si="113"/>
        <v>7.1133353086799148E-2</v>
      </c>
      <c r="P73" s="59">
        <f t="shared" si="113"/>
        <v>7.1133353086799148E-2</v>
      </c>
      <c r="Q73" s="59">
        <f t="shared" si="113"/>
        <v>7.1133353086799148E-2</v>
      </c>
      <c r="R73" s="59">
        <f t="shared" si="113"/>
        <v>7.1133353086799148E-2</v>
      </c>
      <c r="S73" s="59">
        <f t="shared" si="113"/>
        <v>7.1133353086799148E-2</v>
      </c>
      <c r="T73" s="59">
        <f t="shared" si="113"/>
        <v>7.1133353086799148E-2</v>
      </c>
      <c r="U73" s="59">
        <f t="shared" si="113"/>
        <v>7.1133353086799148E-2</v>
      </c>
      <c r="V73" s="59">
        <f t="shared" si="113"/>
        <v>7.1133353086799148E-2</v>
      </c>
      <c r="W73" s="59">
        <f t="shared" si="113"/>
        <v>7.1133353086799148E-2</v>
      </c>
      <c r="X73" s="59">
        <f t="shared" si="113"/>
        <v>7.1133353086799148E-2</v>
      </c>
      <c r="Y73" s="59">
        <f t="shared" si="113"/>
        <v>2.5072070889360849</v>
      </c>
      <c r="Z73" s="59">
        <f t="shared" ref="Z73:AO88" si="120">IF(Z$52&lt;=$A73,$E73,0)+IF(Z$52=$A73,$D73,0)</f>
        <v>0</v>
      </c>
      <c r="AA73" s="59">
        <f t="shared" si="114"/>
        <v>0</v>
      </c>
      <c r="AB73" s="59">
        <f t="shared" si="114"/>
        <v>0</v>
      </c>
      <c r="AC73" s="59">
        <f t="shared" si="114"/>
        <v>0</v>
      </c>
      <c r="AD73" s="59">
        <f t="shared" si="114"/>
        <v>0</v>
      </c>
      <c r="AE73" s="59">
        <f t="shared" si="114"/>
        <v>0</v>
      </c>
      <c r="AF73" s="59">
        <f t="shared" si="114"/>
        <v>0</v>
      </c>
      <c r="AG73" s="59">
        <f t="shared" si="114"/>
        <v>0</v>
      </c>
      <c r="AH73" s="59">
        <f t="shared" si="114"/>
        <v>0</v>
      </c>
      <c r="AI73" s="59">
        <f t="shared" si="114"/>
        <v>0</v>
      </c>
      <c r="AJ73" s="59">
        <f t="shared" si="114"/>
        <v>0</v>
      </c>
      <c r="AK73" s="59">
        <f t="shared" si="114"/>
        <v>0</v>
      </c>
      <c r="AL73" s="59">
        <f t="shared" si="114"/>
        <v>0</v>
      </c>
      <c r="AM73" s="59">
        <f t="shared" si="114"/>
        <v>0</v>
      </c>
      <c r="AN73" s="59">
        <f t="shared" si="114"/>
        <v>0</v>
      </c>
      <c r="AO73" s="59">
        <f t="shared" si="114"/>
        <v>0</v>
      </c>
      <c r="AP73" s="59">
        <f t="shared" ref="AP73:AW88" si="121">IF(AP$52&lt;=$A73,$E73,0)+IF(AP$52=$A73,$D73,0)</f>
        <v>0</v>
      </c>
      <c r="AQ73" s="59">
        <f t="shared" si="115"/>
        <v>0</v>
      </c>
      <c r="AR73" s="59">
        <f t="shared" si="115"/>
        <v>0</v>
      </c>
      <c r="AS73" s="59">
        <f t="shared" si="115"/>
        <v>0</v>
      </c>
      <c r="AT73" s="59">
        <f t="shared" si="115"/>
        <v>0</v>
      </c>
      <c r="AU73" s="59">
        <f t="shared" si="115"/>
        <v>0</v>
      </c>
      <c r="AV73" s="59">
        <f t="shared" si="115"/>
        <v>0</v>
      </c>
      <c r="AW73" s="59">
        <f t="shared" si="115"/>
        <v>0</v>
      </c>
    </row>
    <row r="74" spans="1:49" x14ac:dyDescent="0.25">
      <c r="A74" s="184">
        <f t="shared" si="119"/>
        <v>17</v>
      </c>
      <c r="B74" s="182">
        <f>Z$7</f>
        <v>2.98E-2</v>
      </c>
      <c r="C74" s="180">
        <f>Z$12</f>
        <v>2.2894247588426894E-2</v>
      </c>
      <c r="D74" s="61">
        <f t="shared" si="116"/>
        <v>2.5091559479247647</v>
      </c>
      <c r="E74" s="59">
        <f t="shared" si="117"/>
        <v>7.4772847248157984E-2</v>
      </c>
      <c r="J74" s="59">
        <f t="shared" si="118"/>
        <v>7.4772847248157984E-2</v>
      </c>
      <c r="K74" s="59">
        <f t="shared" si="118"/>
        <v>7.4772847248157984E-2</v>
      </c>
      <c r="L74" s="59">
        <f t="shared" si="118"/>
        <v>7.4772847248157984E-2</v>
      </c>
      <c r="M74" s="59">
        <f t="shared" si="118"/>
        <v>7.4772847248157984E-2</v>
      </c>
      <c r="N74" s="59">
        <f t="shared" si="118"/>
        <v>7.4772847248157984E-2</v>
      </c>
      <c r="O74" s="59">
        <f t="shared" si="118"/>
        <v>7.4772847248157984E-2</v>
      </c>
      <c r="P74" s="59">
        <f t="shared" si="118"/>
        <v>7.4772847248157984E-2</v>
      </c>
      <c r="Q74" s="59">
        <f t="shared" si="118"/>
        <v>7.4772847248157984E-2</v>
      </c>
      <c r="R74" s="59">
        <f t="shared" si="118"/>
        <v>7.4772847248157984E-2</v>
      </c>
      <c r="S74" s="59">
        <f t="shared" si="118"/>
        <v>7.4772847248157984E-2</v>
      </c>
      <c r="T74" s="59">
        <f t="shared" si="118"/>
        <v>7.4772847248157984E-2</v>
      </c>
      <c r="U74" s="59">
        <f t="shared" si="118"/>
        <v>7.4772847248157984E-2</v>
      </c>
      <c r="V74" s="59">
        <f t="shared" si="118"/>
        <v>7.4772847248157984E-2</v>
      </c>
      <c r="W74" s="59">
        <f t="shared" si="118"/>
        <v>7.4772847248157984E-2</v>
      </c>
      <c r="X74" s="59">
        <f t="shared" si="118"/>
        <v>7.4772847248157984E-2</v>
      </c>
      <c r="Y74" s="59">
        <f t="shared" si="118"/>
        <v>7.4772847248157984E-2</v>
      </c>
      <c r="Z74" s="59">
        <f t="shared" si="120"/>
        <v>2.5839287951729228</v>
      </c>
      <c r="AA74" s="59">
        <f t="shared" si="120"/>
        <v>0</v>
      </c>
      <c r="AB74" s="59">
        <f t="shared" si="120"/>
        <v>0</v>
      </c>
      <c r="AC74" s="59">
        <f t="shared" si="120"/>
        <v>0</v>
      </c>
      <c r="AD74" s="59">
        <f t="shared" si="120"/>
        <v>0</v>
      </c>
      <c r="AE74" s="59">
        <f t="shared" si="120"/>
        <v>0</v>
      </c>
      <c r="AF74" s="59">
        <f t="shared" si="120"/>
        <v>0</v>
      </c>
      <c r="AG74" s="59">
        <f t="shared" si="120"/>
        <v>0</v>
      </c>
      <c r="AH74" s="59">
        <f t="shared" si="120"/>
        <v>0</v>
      </c>
      <c r="AI74" s="59">
        <f t="shared" si="120"/>
        <v>0</v>
      </c>
      <c r="AJ74" s="59">
        <f t="shared" si="120"/>
        <v>0</v>
      </c>
      <c r="AK74" s="59">
        <f t="shared" si="120"/>
        <v>0</v>
      </c>
      <c r="AL74" s="59">
        <f t="shared" si="120"/>
        <v>0</v>
      </c>
      <c r="AM74" s="59">
        <f t="shared" si="120"/>
        <v>0</v>
      </c>
      <c r="AN74" s="59">
        <f t="shared" si="120"/>
        <v>0</v>
      </c>
      <c r="AO74" s="59">
        <f t="shared" si="120"/>
        <v>0</v>
      </c>
      <c r="AP74" s="59">
        <f t="shared" si="121"/>
        <v>0</v>
      </c>
      <c r="AQ74" s="59">
        <f t="shared" si="121"/>
        <v>0</v>
      </c>
      <c r="AR74" s="59">
        <f t="shared" si="121"/>
        <v>0</v>
      </c>
      <c r="AS74" s="59">
        <f t="shared" si="121"/>
        <v>0</v>
      </c>
      <c r="AT74" s="59">
        <f t="shared" si="121"/>
        <v>0</v>
      </c>
      <c r="AU74" s="59">
        <f t="shared" si="121"/>
        <v>0</v>
      </c>
      <c r="AV74" s="59">
        <f t="shared" si="121"/>
        <v>0</v>
      </c>
      <c r="AW74" s="59">
        <f t="shared" si="121"/>
        <v>0</v>
      </c>
    </row>
    <row r="75" spans="1:49" x14ac:dyDescent="0.25">
      <c r="A75" s="184">
        <f t="shared" si="119"/>
        <v>18</v>
      </c>
      <c r="B75" s="182">
        <f>AA$7</f>
        <v>3.04E-2</v>
      </c>
      <c r="C75" s="180">
        <f>AA$12</f>
        <v>2.35810750160797E-2</v>
      </c>
      <c r="D75" s="61">
        <f t="shared" si="116"/>
        <v>2.5844306263625074</v>
      </c>
      <c r="E75" s="59">
        <f t="shared" si="117"/>
        <v>7.8566691041420222E-2</v>
      </c>
      <c r="J75" s="59">
        <f t="shared" ref="J75:Y90" si="122">IF(J$52&lt;=$A75,$E75,0)+IF(J$52=$A75,$D75,0)</f>
        <v>7.8566691041420222E-2</v>
      </c>
      <c r="K75" s="59">
        <f t="shared" si="122"/>
        <v>7.8566691041420222E-2</v>
      </c>
      <c r="L75" s="59">
        <f t="shared" si="122"/>
        <v>7.8566691041420222E-2</v>
      </c>
      <c r="M75" s="59">
        <f t="shared" si="122"/>
        <v>7.8566691041420222E-2</v>
      </c>
      <c r="N75" s="59">
        <f t="shared" si="122"/>
        <v>7.8566691041420222E-2</v>
      </c>
      <c r="O75" s="59">
        <f t="shared" si="122"/>
        <v>7.8566691041420222E-2</v>
      </c>
      <c r="P75" s="59">
        <f t="shared" si="122"/>
        <v>7.8566691041420222E-2</v>
      </c>
      <c r="Q75" s="59">
        <f t="shared" si="122"/>
        <v>7.8566691041420222E-2</v>
      </c>
      <c r="R75" s="59">
        <f t="shared" si="122"/>
        <v>7.8566691041420222E-2</v>
      </c>
      <c r="S75" s="59">
        <f t="shared" si="122"/>
        <v>7.8566691041420222E-2</v>
      </c>
      <c r="T75" s="59">
        <f t="shared" si="122"/>
        <v>7.8566691041420222E-2</v>
      </c>
      <c r="U75" s="59">
        <f t="shared" si="122"/>
        <v>7.8566691041420222E-2</v>
      </c>
      <c r="V75" s="59">
        <f t="shared" si="122"/>
        <v>7.8566691041420222E-2</v>
      </c>
      <c r="W75" s="59">
        <f t="shared" si="122"/>
        <v>7.8566691041420222E-2</v>
      </c>
      <c r="X75" s="59">
        <f t="shared" si="122"/>
        <v>7.8566691041420222E-2</v>
      </c>
      <c r="Y75" s="59">
        <f t="shared" si="122"/>
        <v>7.8566691041420222E-2</v>
      </c>
      <c r="Z75" s="59">
        <f t="shared" si="120"/>
        <v>7.8566691041420222E-2</v>
      </c>
      <c r="AA75" s="59">
        <f t="shared" si="120"/>
        <v>2.6629973174039279</v>
      </c>
      <c r="AB75" s="59">
        <f t="shared" si="120"/>
        <v>0</v>
      </c>
      <c r="AC75" s="59">
        <f t="shared" si="120"/>
        <v>0</v>
      </c>
      <c r="AD75" s="59">
        <f t="shared" si="120"/>
        <v>0</v>
      </c>
      <c r="AE75" s="59">
        <f t="shared" si="120"/>
        <v>0</v>
      </c>
      <c r="AF75" s="59">
        <f t="shared" si="120"/>
        <v>0</v>
      </c>
      <c r="AG75" s="59">
        <f t="shared" si="120"/>
        <v>0</v>
      </c>
      <c r="AH75" s="59">
        <f t="shared" si="120"/>
        <v>0</v>
      </c>
      <c r="AI75" s="59">
        <f t="shared" si="120"/>
        <v>0</v>
      </c>
      <c r="AJ75" s="59">
        <f t="shared" si="120"/>
        <v>0</v>
      </c>
      <c r="AK75" s="59">
        <f t="shared" si="120"/>
        <v>0</v>
      </c>
      <c r="AL75" s="59">
        <f t="shared" si="120"/>
        <v>0</v>
      </c>
      <c r="AM75" s="59">
        <f t="shared" si="120"/>
        <v>0</v>
      </c>
      <c r="AN75" s="59">
        <f t="shared" si="120"/>
        <v>0</v>
      </c>
      <c r="AO75" s="59">
        <f t="shared" si="120"/>
        <v>0</v>
      </c>
      <c r="AP75" s="59">
        <f t="shared" si="121"/>
        <v>0</v>
      </c>
      <c r="AQ75" s="59">
        <f t="shared" si="121"/>
        <v>0</v>
      </c>
      <c r="AR75" s="59">
        <f t="shared" si="121"/>
        <v>0</v>
      </c>
      <c r="AS75" s="59">
        <f t="shared" si="121"/>
        <v>0</v>
      </c>
      <c r="AT75" s="59">
        <f t="shared" si="121"/>
        <v>0</v>
      </c>
      <c r="AU75" s="59">
        <f t="shared" si="121"/>
        <v>0</v>
      </c>
      <c r="AV75" s="59">
        <f t="shared" si="121"/>
        <v>0</v>
      </c>
      <c r="AW75" s="59">
        <f t="shared" si="121"/>
        <v>0</v>
      </c>
    </row>
    <row r="76" spans="1:49" x14ac:dyDescent="0.25">
      <c r="A76" s="184">
        <f t="shared" si="119"/>
        <v>19</v>
      </c>
      <c r="B76" s="182">
        <f>AB$7</f>
        <v>3.1E-2</v>
      </c>
      <c r="C76" s="180">
        <f>AB$12</f>
        <v>2.4288507266562093E-2</v>
      </c>
      <c r="D76" s="61">
        <f t="shared" si="116"/>
        <v>2.661963545153383</v>
      </c>
      <c r="E76" s="59">
        <f t="shared" si="117"/>
        <v>8.2520869899754865E-2</v>
      </c>
      <c r="J76" s="59">
        <f t="shared" si="122"/>
        <v>8.2520869899754865E-2</v>
      </c>
      <c r="K76" s="59">
        <f t="shared" si="122"/>
        <v>8.2520869899754865E-2</v>
      </c>
      <c r="L76" s="59">
        <f t="shared" si="122"/>
        <v>8.2520869899754865E-2</v>
      </c>
      <c r="M76" s="59">
        <f t="shared" si="122"/>
        <v>8.2520869899754865E-2</v>
      </c>
      <c r="N76" s="59">
        <f t="shared" si="122"/>
        <v>8.2520869899754865E-2</v>
      </c>
      <c r="O76" s="59">
        <f t="shared" si="122"/>
        <v>8.2520869899754865E-2</v>
      </c>
      <c r="P76" s="59">
        <f t="shared" si="122"/>
        <v>8.2520869899754865E-2</v>
      </c>
      <c r="Q76" s="59">
        <f t="shared" si="122"/>
        <v>8.2520869899754865E-2</v>
      </c>
      <c r="R76" s="59">
        <f t="shared" si="122"/>
        <v>8.2520869899754865E-2</v>
      </c>
      <c r="S76" s="59">
        <f t="shared" si="122"/>
        <v>8.2520869899754865E-2</v>
      </c>
      <c r="T76" s="59">
        <f t="shared" si="122"/>
        <v>8.2520869899754865E-2</v>
      </c>
      <c r="U76" s="59">
        <f t="shared" si="122"/>
        <v>8.2520869899754865E-2</v>
      </c>
      <c r="V76" s="59">
        <f t="shared" si="122"/>
        <v>8.2520869899754865E-2</v>
      </c>
      <c r="W76" s="59">
        <f t="shared" si="122"/>
        <v>8.2520869899754865E-2</v>
      </c>
      <c r="X76" s="59">
        <f t="shared" si="122"/>
        <v>8.2520869899754865E-2</v>
      </c>
      <c r="Y76" s="59">
        <f t="shared" si="122"/>
        <v>8.2520869899754865E-2</v>
      </c>
      <c r="Z76" s="59">
        <f t="shared" si="120"/>
        <v>8.2520869899754865E-2</v>
      </c>
      <c r="AA76" s="59">
        <f t="shared" si="120"/>
        <v>8.2520869899754865E-2</v>
      </c>
      <c r="AB76" s="59">
        <f t="shared" si="120"/>
        <v>2.744484415053138</v>
      </c>
      <c r="AC76" s="59">
        <f t="shared" si="120"/>
        <v>0</v>
      </c>
      <c r="AD76" s="59">
        <f t="shared" si="120"/>
        <v>0</v>
      </c>
      <c r="AE76" s="59">
        <f t="shared" si="120"/>
        <v>0</v>
      </c>
      <c r="AF76" s="59">
        <f t="shared" si="120"/>
        <v>0</v>
      </c>
      <c r="AG76" s="59">
        <f t="shared" si="120"/>
        <v>0</v>
      </c>
      <c r="AH76" s="59">
        <f t="shared" si="120"/>
        <v>0</v>
      </c>
      <c r="AI76" s="59">
        <f t="shared" si="120"/>
        <v>0</v>
      </c>
      <c r="AJ76" s="59">
        <f t="shared" si="120"/>
        <v>0</v>
      </c>
      <c r="AK76" s="59">
        <f t="shared" si="120"/>
        <v>0</v>
      </c>
      <c r="AL76" s="59">
        <f t="shared" si="120"/>
        <v>0</v>
      </c>
      <c r="AM76" s="59">
        <f t="shared" si="120"/>
        <v>0</v>
      </c>
      <c r="AN76" s="59">
        <f t="shared" si="120"/>
        <v>0</v>
      </c>
      <c r="AO76" s="59">
        <f t="shared" si="120"/>
        <v>0</v>
      </c>
      <c r="AP76" s="59">
        <f t="shared" si="121"/>
        <v>0</v>
      </c>
      <c r="AQ76" s="59">
        <f t="shared" si="121"/>
        <v>0</v>
      </c>
      <c r="AR76" s="59">
        <f t="shared" si="121"/>
        <v>0</v>
      </c>
      <c r="AS76" s="59">
        <f t="shared" si="121"/>
        <v>0</v>
      </c>
      <c r="AT76" s="59">
        <f t="shared" si="121"/>
        <v>0</v>
      </c>
      <c r="AU76" s="59">
        <f t="shared" si="121"/>
        <v>0</v>
      </c>
      <c r="AV76" s="59">
        <f t="shared" si="121"/>
        <v>0</v>
      </c>
      <c r="AW76" s="59">
        <f t="shared" si="121"/>
        <v>0</v>
      </c>
    </row>
    <row r="77" spans="1:49" x14ac:dyDescent="0.25">
      <c r="A77" s="184">
        <f t="shared" si="119"/>
        <v>20</v>
      </c>
      <c r="B77" s="182">
        <f>AC$7</f>
        <v>3.15E-2</v>
      </c>
      <c r="C77" s="180">
        <f>AC$12</f>
        <v>2.5017162484558958E-2</v>
      </c>
      <c r="D77" s="61">
        <f t="shared" si="116"/>
        <v>2.7418224515079848</v>
      </c>
      <c r="E77" s="59">
        <f t="shared" si="117"/>
        <v>8.6367407222501524E-2</v>
      </c>
      <c r="J77" s="59">
        <f t="shared" si="122"/>
        <v>8.6367407222501524E-2</v>
      </c>
      <c r="K77" s="59">
        <f t="shared" si="122"/>
        <v>8.6367407222501524E-2</v>
      </c>
      <c r="L77" s="59">
        <f t="shared" si="122"/>
        <v>8.6367407222501524E-2</v>
      </c>
      <c r="M77" s="59">
        <f t="shared" si="122"/>
        <v>8.6367407222501524E-2</v>
      </c>
      <c r="N77" s="59">
        <f t="shared" si="122"/>
        <v>8.6367407222501524E-2</v>
      </c>
      <c r="O77" s="59">
        <f t="shared" si="122"/>
        <v>8.6367407222501524E-2</v>
      </c>
      <c r="P77" s="59">
        <f t="shared" si="122"/>
        <v>8.6367407222501524E-2</v>
      </c>
      <c r="Q77" s="59">
        <f t="shared" si="122"/>
        <v>8.6367407222501524E-2</v>
      </c>
      <c r="R77" s="59">
        <f t="shared" si="122"/>
        <v>8.6367407222501524E-2</v>
      </c>
      <c r="S77" s="59">
        <f t="shared" si="122"/>
        <v>8.6367407222501524E-2</v>
      </c>
      <c r="T77" s="59">
        <f t="shared" si="122"/>
        <v>8.6367407222501524E-2</v>
      </c>
      <c r="U77" s="59">
        <f t="shared" si="122"/>
        <v>8.6367407222501524E-2</v>
      </c>
      <c r="V77" s="59">
        <f t="shared" si="122"/>
        <v>8.6367407222501524E-2</v>
      </c>
      <c r="W77" s="59">
        <f t="shared" si="122"/>
        <v>8.6367407222501524E-2</v>
      </c>
      <c r="X77" s="59">
        <f t="shared" si="122"/>
        <v>8.6367407222501524E-2</v>
      </c>
      <c r="Y77" s="59">
        <f t="shared" si="122"/>
        <v>8.6367407222501524E-2</v>
      </c>
      <c r="Z77" s="59">
        <f t="shared" si="120"/>
        <v>8.6367407222501524E-2</v>
      </c>
      <c r="AA77" s="59">
        <f t="shared" si="120"/>
        <v>8.6367407222501524E-2</v>
      </c>
      <c r="AB77" s="59">
        <f t="shared" si="120"/>
        <v>8.6367407222501524E-2</v>
      </c>
      <c r="AC77" s="59">
        <f t="shared" si="120"/>
        <v>2.8281898587304863</v>
      </c>
      <c r="AD77" s="59">
        <f t="shared" si="120"/>
        <v>0</v>
      </c>
      <c r="AE77" s="59">
        <f t="shared" si="120"/>
        <v>0</v>
      </c>
      <c r="AF77" s="59">
        <f t="shared" si="120"/>
        <v>0</v>
      </c>
      <c r="AG77" s="59">
        <f t="shared" si="120"/>
        <v>0</v>
      </c>
      <c r="AH77" s="59">
        <f t="shared" si="120"/>
        <v>0</v>
      </c>
      <c r="AI77" s="59">
        <f t="shared" si="120"/>
        <v>0</v>
      </c>
      <c r="AJ77" s="59">
        <f t="shared" si="120"/>
        <v>0</v>
      </c>
      <c r="AK77" s="59">
        <f t="shared" si="120"/>
        <v>0</v>
      </c>
      <c r="AL77" s="59">
        <f t="shared" si="120"/>
        <v>0</v>
      </c>
      <c r="AM77" s="59">
        <f t="shared" si="120"/>
        <v>0</v>
      </c>
      <c r="AN77" s="59">
        <f t="shared" si="120"/>
        <v>0</v>
      </c>
      <c r="AO77" s="59">
        <f t="shared" si="120"/>
        <v>0</v>
      </c>
      <c r="AP77" s="59">
        <f t="shared" si="121"/>
        <v>0</v>
      </c>
      <c r="AQ77" s="59">
        <f t="shared" si="121"/>
        <v>0</v>
      </c>
      <c r="AR77" s="59">
        <f t="shared" si="121"/>
        <v>0</v>
      </c>
      <c r="AS77" s="59">
        <f t="shared" si="121"/>
        <v>0</v>
      </c>
      <c r="AT77" s="59">
        <f t="shared" si="121"/>
        <v>0</v>
      </c>
      <c r="AU77" s="59">
        <f t="shared" si="121"/>
        <v>0</v>
      </c>
      <c r="AV77" s="59">
        <f t="shared" si="121"/>
        <v>0</v>
      </c>
      <c r="AW77" s="59">
        <f t="shared" si="121"/>
        <v>0</v>
      </c>
    </row>
    <row r="78" spans="1:49" x14ac:dyDescent="0.25">
      <c r="A78" s="184">
        <f t="shared" si="119"/>
        <v>21</v>
      </c>
      <c r="B78" s="182">
        <f>AD$7</f>
        <v>3.2000000000000001E-2</v>
      </c>
      <c r="C78" s="180">
        <f>AD$12</f>
        <v>2.5767677359095728E-2</v>
      </c>
      <c r="D78" s="61">
        <f t="shared" si="116"/>
        <v>2.8240771250532242</v>
      </c>
      <c r="E78" s="59">
        <f t="shared" si="117"/>
        <v>9.0370468001703175E-2</v>
      </c>
      <c r="J78" s="59">
        <f t="shared" si="122"/>
        <v>9.0370468001703175E-2</v>
      </c>
      <c r="K78" s="59">
        <f t="shared" si="122"/>
        <v>9.0370468001703175E-2</v>
      </c>
      <c r="L78" s="59">
        <f t="shared" si="122"/>
        <v>9.0370468001703175E-2</v>
      </c>
      <c r="M78" s="59">
        <f t="shared" si="122"/>
        <v>9.0370468001703175E-2</v>
      </c>
      <c r="N78" s="59">
        <f t="shared" si="122"/>
        <v>9.0370468001703175E-2</v>
      </c>
      <c r="O78" s="59">
        <f t="shared" si="122"/>
        <v>9.0370468001703175E-2</v>
      </c>
      <c r="P78" s="59">
        <f t="shared" si="122"/>
        <v>9.0370468001703175E-2</v>
      </c>
      <c r="Q78" s="59">
        <f t="shared" si="122"/>
        <v>9.0370468001703175E-2</v>
      </c>
      <c r="R78" s="59">
        <f t="shared" si="122"/>
        <v>9.0370468001703175E-2</v>
      </c>
      <c r="S78" s="59">
        <f t="shared" si="122"/>
        <v>9.0370468001703175E-2</v>
      </c>
      <c r="T78" s="59">
        <f t="shared" si="122"/>
        <v>9.0370468001703175E-2</v>
      </c>
      <c r="U78" s="59">
        <f t="shared" si="122"/>
        <v>9.0370468001703175E-2</v>
      </c>
      <c r="V78" s="59">
        <f t="shared" si="122"/>
        <v>9.0370468001703175E-2</v>
      </c>
      <c r="W78" s="59">
        <f t="shared" si="122"/>
        <v>9.0370468001703175E-2</v>
      </c>
      <c r="X78" s="59">
        <f t="shared" si="122"/>
        <v>9.0370468001703175E-2</v>
      </c>
      <c r="Y78" s="59">
        <f t="shared" si="122"/>
        <v>9.0370468001703175E-2</v>
      </c>
      <c r="Z78" s="59">
        <f t="shared" si="120"/>
        <v>9.0370468001703175E-2</v>
      </c>
      <c r="AA78" s="59">
        <f t="shared" si="120"/>
        <v>9.0370468001703175E-2</v>
      </c>
      <c r="AB78" s="59">
        <f t="shared" si="120"/>
        <v>9.0370468001703175E-2</v>
      </c>
      <c r="AC78" s="59">
        <f t="shared" si="120"/>
        <v>9.0370468001703175E-2</v>
      </c>
      <c r="AD78" s="59">
        <f t="shared" si="120"/>
        <v>2.9144475930549274</v>
      </c>
      <c r="AE78" s="59">
        <f t="shared" si="120"/>
        <v>0</v>
      </c>
      <c r="AF78" s="59">
        <f t="shared" si="120"/>
        <v>0</v>
      </c>
      <c r="AG78" s="59">
        <f t="shared" si="120"/>
        <v>0</v>
      </c>
      <c r="AH78" s="59">
        <f t="shared" si="120"/>
        <v>0</v>
      </c>
      <c r="AI78" s="59">
        <f t="shared" si="120"/>
        <v>0</v>
      </c>
      <c r="AJ78" s="59">
        <f t="shared" si="120"/>
        <v>0</v>
      </c>
      <c r="AK78" s="59">
        <f t="shared" si="120"/>
        <v>0</v>
      </c>
      <c r="AL78" s="59">
        <f t="shared" si="120"/>
        <v>0</v>
      </c>
      <c r="AM78" s="59">
        <f t="shared" si="120"/>
        <v>0</v>
      </c>
      <c r="AN78" s="59">
        <f t="shared" si="120"/>
        <v>0</v>
      </c>
      <c r="AO78" s="59">
        <f t="shared" si="120"/>
        <v>0</v>
      </c>
      <c r="AP78" s="59">
        <f t="shared" si="121"/>
        <v>0</v>
      </c>
      <c r="AQ78" s="59">
        <f t="shared" si="121"/>
        <v>0</v>
      </c>
      <c r="AR78" s="59">
        <f t="shared" si="121"/>
        <v>0</v>
      </c>
      <c r="AS78" s="59">
        <f t="shared" si="121"/>
        <v>0</v>
      </c>
      <c r="AT78" s="59">
        <f t="shared" si="121"/>
        <v>0</v>
      </c>
      <c r="AU78" s="59">
        <f t="shared" si="121"/>
        <v>0</v>
      </c>
      <c r="AV78" s="59">
        <f t="shared" si="121"/>
        <v>0</v>
      </c>
      <c r="AW78" s="59">
        <f t="shared" si="121"/>
        <v>0</v>
      </c>
    </row>
    <row r="79" spans="1:49" x14ac:dyDescent="0.25">
      <c r="A79" s="184">
        <f t="shared" si="119"/>
        <v>22</v>
      </c>
      <c r="B79" s="182">
        <f>AE$7</f>
        <v>3.2300000000000002E-2</v>
      </c>
      <c r="C79" s="180">
        <f>AE$12</f>
        <v>2.6540707679868603E-2</v>
      </c>
      <c r="D79" s="61">
        <f t="shared" si="116"/>
        <v>2.9087994388048215</v>
      </c>
      <c r="E79" s="59">
        <f t="shared" si="117"/>
        <v>9.3954221873395735E-2</v>
      </c>
      <c r="J79" s="59">
        <f t="shared" si="122"/>
        <v>9.3954221873395735E-2</v>
      </c>
      <c r="K79" s="59">
        <f t="shared" si="122"/>
        <v>9.3954221873395735E-2</v>
      </c>
      <c r="L79" s="59">
        <f t="shared" si="122"/>
        <v>9.3954221873395735E-2</v>
      </c>
      <c r="M79" s="59">
        <f t="shared" si="122"/>
        <v>9.3954221873395735E-2</v>
      </c>
      <c r="N79" s="59">
        <f t="shared" si="122"/>
        <v>9.3954221873395735E-2</v>
      </c>
      <c r="O79" s="59">
        <f t="shared" si="122"/>
        <v>9.3954221873395735E-2</v>
      </c>
      <c r="P79" s="59">
        <f t="shared" si="122"/>
        <v>9.3954221873395735E-2</v>
      </c>
      <c r="Q79" s="59">
        <f t="shared" si="122"/>
        <v>9.3954221873395735E-2</v>
      </c>
      <c r="R79" s="59">
        <f t="shared" si="122"/>
        <v>9.3954221873395735E-2</v>
      </c>
      <c r="S79" s="59">
        <f t="shared" si="122"/>
        <v>9.3954221873395735E-2</v>
      </c>
      <c r="T79" s="59">
        <f t="shared" si="122"/>
        <v>9.3954221873395735E-2</v>
      </c>
      <c r="U79" s="59">
        <f t="shared" si="122"/>
        <v>9.3954221873395735E-2</v>
      </c>
      <c r="V79" s="59">
        <f t="shared" si="122"/>
        <v>9.3954221873395735E-2</v>
      </c>
      <c r="W79" s="59">
        <f t="shared" si="122"/>
        <v>9.3954221873395735E-2</v>
      </c>
      <c r="X79" s="59">
        <f t="shared" si="122"/>
        <v>9.3954221873395735E-2</v>
      </c>
      <c r="Y79" s="59">
        <f t="shared" si="122"/>
        <v>9.3954221873395735E-2</v>
      </c>
      <c r="Z79" s="59">
        <f t="shared" si="120"/>
        <v>9.3954221873395735E-2</v>
      </c>
      <c r="AA79" s="59">
        <f t="shared" si="120"/>
        <v>9.3954221873395735E-2</v>
      </c>
      <c r="AB79" s="59">
        <f t="shared" si="120"/>
        <v>9.3954221873395735E-2</v>
      </c>
      <c r="AC79" s="59">
        <f t="shared" si="120"/>
        <v>9.3954221873395735E-2</v>
      </c>
      <c r="AD79" s="59">
        <f t="shared" si="120"/>
        <v>9.3954221873395735E-2</v>
      </c>
      <c r="AE79" s="59">
        <f t="shared" si="120"/>
        <v>3.0027536606782173</v>
      </c>
      <c r="AF79" s="59">
        <f t="shared" si="120"/>
        <v>0</v>
      </c>
      <c r="AG79" s="59">
        <f t="shared" si="120"/>
        <v>0</v>
      </c>
      <c r="AH79" s="59">
        <f t="shared" si="120"/>
        <v>0</v>
      </c>
      <c r="AI79" s="59">
        <f t="shared" si="120"/>
        <v>0</v>
      </c>
      <c r="AJ79" s="59">
        <f t="shared" si="120"/>
        <v>0</v>
      </c>
      <c r="AK79" s="59">
        <f t="shared" si="120"/>
        <v>0</v>
      </c>
      <c r="AL79" s="59">
        <f t="shared" si="120"/>
        <v>0</v>
      </c>
      <c r="AM79" s="59">
        <f t="shared" si="120"/>
        <v>0</v>
      </c>
      <c r="AN79" s="59">
        <f t="shared" si="120"/>
        <v>0</v>
      </c>
      <c r="AO79" s="59">
        <f t="shared" si="120"/>
        <v>0</v>
      </c>
      <c r="AP79" s="59">
        <f t="shared" si="121"/>
        <v>0</v>
      </c>
      <c r="AQ79" s="59">
        <f t="shared" si="121"/>
        <v>0</v>
      </c>
      <c r="AR79" s="59">
        <f t="shared" si="121"/>
        <v>0</v>
      </c>
      <c r="AS79" s="59">
        <f t="shared" si="121"/>
        <v>0</v>
      </c>
      <c r="AT79" s="59">
        <f t="shared" si="121"/>
        <v>0</v>
      </c>
      <c r="AU79" s="59">
        <f t="shared" si="121"/>
        <v>0</v>
      </c>
      <c r="AV79" s="59">
        <f t="shared" si="121"/>
        <v>0</v>
      </c>
      <c r="AW79" s="59">
        <f t="shared" si="121"/>
        <v>0</v>
      </c>
    </row>
    <row r="80" spans="1:49" x14ac:dyDescent="0.25">
      <c r="A80" s="184">
        <f t="shared" si="119"/>
        <v>23</v>
      </c>
      <c r="B80" s="182">
        <f>AF$7</f>
        <v>3.2500000000000001E-2</v>
      </c>
      <c r="C80" s="180">
        <f>AF$12</f>
        <v>2.7336928910264659E-2</v>
      </c>
      <c r="D80" s="61">
        <f t="shared" si="116"/>
        <v>2.9960634219689659</v>
      </c>
      <c r="E80" s="59">
        <f t="shared" si="117"/>
        <v>9.737206121399139E-2</v>
      </c>
      <c r="J80" s="59">
        <f t="shared" si="122"/>
        <v>9.737206121399139E-2</v>
      </c>
      <c r="K80" s="59">
        <f t="shared" si="122"/>
        <v>9.737206121399139E-2</v>
      </c>
      <c r="L80" s="59">
        <f t="shared" si="122"/>
        <v>9.737206121399139E-2</v>
      </c>
      <c r="M80" s="59">
        <f t="shared" si="122"/>
        <v>9.737206121399139E-2</v>
      </c>
      <c r="N80" s="59">
        <f t="shared" si="122"/>
        <v>9.737206121399139E-2</v>
      </c>
      <c r="O80" s="59">
        <f t="shared" si="122"/>
        <v>9.737206121399139E-2</v>
      </c>
      <c r="P80" s="59">
        <f t="shared" si="122"/>
        <v>9.737206121399139E-2</v>
      </c>
      <c r="Q80" s="59">
        <f t="shared" si="122"/>
        <v>9.737206121399139E-2</v>
      </c>
      <c r="R80" s="59">
        <f t="shared" si="122"/>
        <v>9.737206121399139E-2</v>
      </c>
      <c r="S80" s="59">
        <f t="shared" si="122"/>
        <v>9.737206121399139E-2</v>
      </c>
      <c r="T80" s="59">
        <f t="shared" si="122"/>
        <v>9.737206121399139E-2</v>
      </c>
      <c r="U80" s="59">
        <f t="shared" si="122"/>
        <v>9.737206121399139E-2</v>
      </c>
      <c r="V80" s="59">
        <f t="shared" si="122"/>
        <v>9.737206121399139E-2</v>
      </c>
      <c r="W80" s="59">
        <f t="shared" si="122"/>
        <v>9.737206121399139E-2</v>
      </c>
      <c r="X80" s="59">
        <f t="shared" si="122"/>
        <v>9.737206121399139E-2</v>
      </c>
      <c r="Y80" s="59">
        <f t="shared" si="122"/>
        <v>9.737206121399139E-2</v>
      </c>
      <c r="Z80" s="59">
        <f t="shared" si="120"/>
        <v>9.737206121399139E-2</v>
      </c>
      <c r="AA80" s="59">
        <f t="shared" si="120"/>
        <v>9.737206121399139E-2</v>
      </c>
      <c r="AB80" s="59">
        <f t="shared" si="120"/>
        <v>9.737206121399139E-2</v>
      </c>
      <c r="AC80" s="59">
        <f t="shared" si="120"/>
        <v>9.737206121399139E-2</v>
      </c>
      <c r="AD80" s="59">
        <f t="shared" si="120"/>
        <v>9.737206121399139E-2</v>
      </c>
      <c r="AE80" s="59">
        <f t="shared" si="120"/>
        <v>9.737206121399139E-2</v>
      </c>
      <c r="AF80" s="59">
        <f t="shared" si="120"/>
        <v>3.0934354831829571</v>
      </c>
      <c r="AG80" s="59">
        <f t="shared" si="120"/>
        <v>0</v>
      </c>
      <c r="AH80" s="59">
        <f t="shared" si="120"/>
        <v>0</v>
      </c>
      <c r="AI80" s="59">
        <f t="shared" si="120"/>
        <v>0</v>
      </c>
      <c r="AJ80" s="59">
        <f t="shared" si="120"/>
        <v>0</v>
      </c>
      <c r="AK80" s="59">
        <f t="shared" si="120"/>
        <v>0</v>
      </c>
      <c r="AL80" s="59">
        <f t="shared" si="120"/>
        <v>0</v>
      </c>
      <c r="AM80" s="59">
        <f t="shared" si="120"/>
        <v>0</v>
      </c>
      <c r="AN80" s="59">
        <f t="shared" si="120"/>
        <v>0</v>
      </c>
      <c r="AO80" s="59">
        <f t="shared" si="120"/>
        <v>0</v>
      </c>
      <c r="AP80" s="59">
        <f t="shared" si="121"/>
        <v>0</v>
      </c>
      <c r="AQ80" s="59">
        <f t="shared" si="121"/>
        <v>0</v>
      </c>
      <c r="AR80" s="59">
        <f t="shared" si="121"/>
        <v>0</v>
      </c>
      <c r="AS80" s="59">
        <f t="shared" si="121"/>
        <v>0</v>
      </c>
      <c r="AT80" s="59">
        <f t="shared" si="121"/>
        <v>0</v>
      </c>
      <c r="AU80" s="59">
        <f t="shared" si="121"/>
        <v>0</v>
      </c>
      <c r="AV80" s="59">
        <f t="shared" si="121"/>
        <v>0</v>
      </c>
      <c r="AW80" s="59">
        <f t="shared" si="121"/>
        <v>0</v>
      </c>
    </row>
    <row r="81" spans="1:49" x14ac:dyDescent="0.25">
      <c r="A81" s="184">
        <f t="shared" si="119"/>
        <v>24</v>
      </c>
      <c r="B81" s="182">
        <f>AG$7</f>
        <v>3.27E-2</v>
      </c>
      <c r="C81" s="180">
        <f>AG$12</f>
        <v>2.81570367775726E-2</v>
      </c>
      <c r="D81" s="61">
        <f t="shared" si="116"/>
        <v>3.0859453246280348</v>
      </c>
      <c r="E81" s="59">
        <f t="shared" si="117"/>
        <v>0.10091041211533675</v>
      </c>
      <c r="J81" s="59">
        <f t="shared" si="122"/>
        <v>0.10091041211533675</v>
      </c>
      <c r="K81" s="59">
        <f t="shared" si="122"/>
        <v>0.10091041211533675</v>
      </c>
      <c r="L81" s="59">
        <f t="shared" si="122"/>
        <v>0.10091041211533675</v>
      </c>
      <c r="M81" s="59">
        <f t="shared" si="122"/>
        <v>0.10091041211533675</v>
      </c>
      <c r="N81" s="59">
        <f t="shared" si="122"/>
        <v>0.10091041211533675</v>
      </c>
      <c r="O81" s="59">
        <f t="shared" si="122"/>
        <v>0.10091041211533675</v>
      </c>
      <c r="P81" s="59">
        <f t="shared" si="122"/>
        <v>0.10091041211533675</v>
      </c>
      <c r="Q81" s="59">
        <f t="shared" si="122"/>
        <v>0.10091041211533675</v>
      </c>
      <c r="R81" s="59">
        <f t="shared" si="122"/>
        <v>0.10091041211533675</v>
      </c>
      <c r="S81" s="59">
        <f t="shared" si="122"/>
        <v>0.10091041211533675</v>
      </c>
      <c r="T81" s="59">
        <f t="shared" si="122"/>
        <v>0.10091041211533675</v>
      </c>
      <c r="U81" s="59">
        <f t="shared" si="122"/>
        <v>0.10091041211533675</v>
      </c>
      <c r="V81" s="59">
        <f t="shared" si="122"/>
        <v>0.10091041211533675</v>
      </c>
      <c r="W81" s="59">
        <f t="shared" si="122"/>
        <v>0.10091041211533675</v>
      </c>
      <c r="X81" s="59">
        <f t="shared" si="122"/>
        <v>0.10091041211533675</v>
      </c>
      <c r="Y81" s="59">
        <f t="shared" si="122"/>
        <v>0.10091041211533675</v>
      </c>
      <c r="Z81" s="59">
        <f t="shared" si="120"/>
        <v>0.10091041211533675</v>
      </c>
      <c r="AA81" s="59">
        <f t="shared" si="120"/>
        <v>0.10091041211533675</v>
      </c>
      <c r="AB81" s="59">
        <f t="shared" si="120"/>
        <v>0.10091041211533675</v>
      </c>
      <c r="AC81" s="59">
        <f t="shared" si="120"/>
        <v>0.10091041211533675</v>
      </c>
      <c r="AD81" s="59">
        <f t="shared" si="120"/>
        <v>0.10091041211533675</v>
      </c>
      <c r="AE81" s="59">
        <f t="shared" si="120"/>
        <v>0.10091041211533675</v>
      </c>
      <c r="AF81" s="59">
        <f t="shared" si="120"/>
        <v>0.10091041211533675</v>
      </c>
      <c r="AG81" s="59">
        <f t="shared" si="120"/>
        <v>3.1868557367433716</v>
      </c>
      <c r="AH81" s="59">
        <f t="shared" si="120"/>
        <v>0</v>
      </c>
      <c r="AI81" s="59">
        <f t="shared" si="120"/>
        <v>0</v>
      </c>
      <c r="AJ81" s="59">
        <f t="shared" si="120"/>
        <v>0</v>
      </c>
      <c r="AK81" s="59">
        <f t="shared" si="120"/>
        <v>0</v>
      </c>
      <c r="AL81" s="59">
        <f t="shared" si="120"/>
        <v>0</v>
      </c>
      <c r="AM81" s="59">
        <f t="shared" si="120"/>
        <v>0</v>
      </c>
      <c r="AN81" s="59">
        <f t="shared" si="120"/>
        <v>0</v>
      </c>
      <c r="AO81" s="59">
        <f t="shared" si="120"/>
        <v>0</v>
      </c>
      <c r="AP81" s="59">
        <f t="shared" si="121"/>
        <v>0</v>
      </c>
      <c r="AQ81" s="59">
        <f t="shared" si="121"/>
        <v>0</v>
      </c>
      <c r="AR81" s="59">
        <f t="shared" si="121"/>
        <v>0</v>
      </c>
      <c r="AS81" s="59">
        <f t="shared" si="121"/>
        <v>0</v>
      </c>
      <c r="AT81" s="59">
        <f t="shared" si="121"/>
        <v>0</v>
      </c>
      <c r="AU81" s="59">
        <f t="shared" si="121"/>
        <v>0</v>
      </c>
      <c r="AV81" s="59">
        <f t="shared" si="121"/>
        <v>0</v>
      </c>
      <c r="AW81" s="59">
        <f t="shared" si="121"/>
        <v>0</v>
      </c>
    </row>
    <row r="82" spans="1:49" x14ac:dyDescent="0.25">
      <c r="A82" s="184">
        <f t="shared" si="119"/>
        <v>25</v>
      </c>
      <c r="B82" s="182">
        <f>AH$7</f>
        <v>3.2899999999999999E-2</v>
      </c>
      <c r="C82" s="180">
        <f>AH$12</f>
        <v>2.9001747880899778E-2</v>
      </c>
      <c r="D82" s="61">
        <f t="shared" si="116"/>
        <v>3.1785236843668758</v>
      </c>
      <c r="E82" s="59">
        <f t="shared" si="117"/>
        <v>0.10457342921567021</v>
      </c>
      <c r="J82" s="59">
        <f t="shared" si="122"/>
        <v>0.10457342921567021</v>
      </c>
      <c r="K82" s="59">
        <f t="shared" si="122"/>
        <v>0.10457342921567021</v>
      </c>
      <c r="L82" s="59">
        <f t="shared" si="122"/>
        <v>0.10457342921567021</v>
      </c>
      <c r="M82" s="59">
        <f t="shared" si="122"/>
        <v>0.10457342921567021</v>
      </c>
      <c r="N82" s="59">
        <f t="shared" si="122"/>
        <v>0.10457342921567021</v>
      </c>
      <c r="O82" s="59">
        <f t="shared" si="122"/>
        <v>0.10457342921567021</v>
      </c>
      <c r="P82" s="59">
        <f t="shared" si="122"/>
        <v>0.10457342921567021</v>
      </c>
      <c r="Q82" s="59">
        <f t="shared" si="122"/>
        <v>0.10457342921567021</v>
      </c>
      <c r="R82" s="59">
        <f t="shared" si="122"/>
        <v>0.10457342921567021</v>
      </c>
      <c r="S82" s="59">
        <f t="shared" si="122"/>
        <v>0.10457342921567021</v>
      </c>
      <c r="T82" s="59">
        <f t="shared" si="122"/>
        <v>0.10457342921567021</v>
      </c>
      <c r="U82" s="59">
        <f t="shared" si="122"/>
        <v>0.10457342921567021</v>
      </c>
      <c r="V82" s="59">
        <f t="shared" si="122"/>
        <v>0.10457342921567021</v>
      </c>
      <c r="W82" s="59">
        <f t="shared" si="122"/>
        <v>0.10457342921567021</v>
      </c>
      <c r="X82" s="59">
        <f t="shared" si="122"/>
        <v>0.10457342921567021</v>
      </c>
      <c r="Y82" s="59">
        <f t="shared" si="122"/>
        <v>0.10457342921567021</v>
      </c>
      <c r="Z82" s="59">
        <f t="shared" si="120"/>
        <v>0.10457342921567021</v>
      </c>
      <c r="AA82" s="59">
        <f t="shared" si="120"/>
        <v>0.10457342921567021</v>
      </c>
      <c r="AB82" s="59">
        <f t="shared" si="120"/>
        <v>0.10457342921567021</v>
      </c>
      <c r="AC82" s="59">
        <f t="shared" si="120"/>
        <v>0.10457342921567021</v>
      </c>
      <c r="AD82" s="59">
        <f t="shared" si="120"/>
        <v>0.10457342921567021</v>
      </c>
      <c r="AE82" s="59">
        <f t="shared" si="120"/>
        <v>0.10457342921567021</v>
      </c>
      <c r="AF82" s="59">
        <f t="shared" si="120"/>
        <v>0.10457342921567021</v>
      </c>
      <c r="AG82" s="59">
        <f t="shared" si="120"/>
        <v>0.10457342921567021</v>
      </c>
      <c r="AH82" s="59">
        <f t="shared" si="120"/>
        <v>3.2830971135825462</v>
      </c>
      <c r="AI82" s="59">
        <f t="shared" si="120"/>
        <v>0</v>
      </c>
      <c r="AJ82" s="59">
        <f t="shared" si="120"/>
        <v>0</v>
      </c>
      <c r="AK82" s="59">
        <f t="shared" si="120"/>
        <v>0</v>
      </c>
      <c r="AL82" s="59">
        <f t="shared" si="120"/>
        <v>0</v>
      </c>
      <c r="AM82" s="59">
        <f t="shared" si="120"/>
        <v>0</v>
      </c>
      <c r="AN82" s="59">
        <f t="shared" si="120"/>
        <v>0</v>
      </c>
      <c r="AO82" s="59">
        <f t="shared" si="120"/>
        <v>0</v>
      </c>
      <c r="AP82" s="59">
        <f t="shared" si="121"/>
        <v>0</v>
      </c>
      <c r="AQ82" s="59">
        <f t="shared" si="121"/>
        <v>0</v>
      </c>
      <c r="AR82" s="59">
        <f t="shared" si="121"/>
        <v>0</v>
      </c>
      <c r="AS82" s="59">
        <f t="shared" si="121"/>
        <v>0</v>
      </c>
      <c r="AT82" s="59">
        <f t="shared" si="121"/>
        <v>0</v>
      </c>
      <c r="AU82" s="59">
        <f t="shared" si="121"/>
        <v>0</v>
      </c>
      <c r="AV82" s="59">
        <f t="shared" si="121"/>
        <v>0</v>
      </c>
      <c r="AW82" s="59">
        <f t="shared" si="121"/>
        <v>0</v>
      </c>
    </row>
    <row r="83" spans="1:49" x14ac:dyDescent="0.25">
      <c r="A83" s="184">
        <f t="shared" si="119"/>
        <v>26</v>
      </c>
      <c r="B83" s="182">
        <f>AI$7</f>
        <v>3.3100000000000004E-2</v>
      </c>
      <c r="C83" s="180">
        <f>AI$12</f>
        <v>2.9871800317326773E-2</v>
      </c>
      <c r="D83" s="61">
        <f t="shared" si="116"/>
        <v>3.2738793948978824</v>
      </c>
      <c r="E83" s="59">
        <f t="shared" si="117"/>
        <v>0.10836540797111992</v>
      </c>
      <c r="J83" s="59">
        <f t="shared" si="122"/>
        <v>0.10836540797111992</v>
      </c>
      <c r="K83" s="59">
        <f t="shared" si="122"/>
        <v>0.10836540797111992</v>
      </c>
      <c r="L83" s="59">
        <f t="shared" si="122"/>
        <v>0.10836540797111992</v>
      </c>
      <c r="M83" s="59">
        <f t="shared" si="122"/>
        <v>0.10836540797111992</v>
      </c>
      <c r="N83" s="59">
        <f t="shared" si="122"/>
        <v>0.10836540797111992</v>
      </c>
      <c r="O83" s="59">
        <f t="shared" si="122"/>
        <v>0.10836540797111992</v>
      </c>
      <c r="P83" s="59">
        <f t="shared" si="122"/>
        <v>0.10836540797111992</v>
      </c>
      <c r="Q83" s="59">
        <f t="shared" si="122"/>
        <v>0.10836540797111992</v>
      </c>
      <c r="R83" s="59">
        <f t="shared" si="122"/>
        <v>0.10836540797111992</v>
      </c>
      <c r="S83" s="59">
        <f t="shared" si="122"/>
        <v>0.10836540797111992</v>
      </c>
      <c r="T83" s="59">
        <f t="shared" si="122"/>
        <v>0.10836540797111992</v>
      </c>
      <c r="U83" s="59">
        <f t="shared" si="122"/>
        <v>0.10836540797111992</v>
      </c>
      <c r="V83" s="59">
        <f t="shared" si="122"/>
        <v>0.10836540797111992</v>
      </c>
      <c r="W83" s="59">
        <f t="shared" si="122"/>
        <v>0.10836540797111992</v>
      </c>
      <c r="X83" s="59">
        <f t="shared" si="122"/>
        <v>0.10836540797111992</v>
      </c>
      <c r="Y83" s="59">
        <f t="shared" si="122"/>
        <v>0.10836540797111992</v>
      </c>
      <c r="Z83" s="59">
        <f t="shared" si="120"/>
        <v>0.10836540797111992</v>
      </c>
      <c r="AA83" s="59">
        <f t="shared" si="120"/>
        <v>0.10836540797111992</v>
      </c>
      <c r="AB83" s="59">
        <f t="shared" si="120"/>
        <v>0.10836540797111992</v>
      </c>
      <c r="AC83" s="59">
        <f t="shared" si="120"/>
        <v>0.10836540797111992</v>
      </c>
      <c r="AD83" s="59">
        <f t="shared" si="120"/>
        <v>0.10836540797111992</v>
      </c>
      <c r="AE83" s="59">
        <f t="shared" si="120"/>
        <v>0.10836540797111992</v>
      </c>
      <c r="AF83" s="59">
        <f t="shared" si="120"/>
        <v>0.10836540797111992</v>
      </c>
      <c r="AG83" s="59">
        <f t="shared" si="120"/>
        <v>0.10836540797111992</v>
      </c>
      <c r="AH83" s="59">
        <f t="shared" si="120"/>
        <v>0.10836540797111992</v>
      </c>
      <c r="AI83" s="59">
        <f t="shared" si="120"/>
        <v>3.3822448028690024</v>
      </c>
      <c r="AJ83" s="59">
        <f t="shared" si="120"/>
        <v>0</v>
      </c>
      <c r="AK83" s="59">
        <f t="shared" si="120"/>
        <v>0</v>
      </c>
      <c r="AL83" s="59">
        <f t="shared" si="120"/>
        <v>0</v>
      </c>
      <c r="AM83" s="59">
        <f t="shared" si="120"/>
        <v>0</v>
      </c>
      <c r="AN83" s="59">
        <f t="shared" si="120"/>
        <v>0</v>
      </c>
      <c r="AO83" s="59">
        <f t="shared" si="120"/>
        <v>0</v>
      </c>
      <c r="AP83" s="59">
        <f t="shared" si="121"/>
        <v>0</v>
      </c>
      <c r="AQ83" s="59">
        <f t="shared" si="121"/>
        <v>0</v>
      </c>
      <c r="AR83" s="59">
        <f t="shared" si="121"/>
        <v>0</v>
      </c>
      <c r="AS83" s="59">
        <f t="shared" si="121"/>
        <v>0</v>
      </c>
      <c r="AT83" s="59">
        <f t="shared" si="121"/>
        <v>0</v>
      </c>
      <c r="AU83" s="59">
        <f t="shared" si="121"/>
        <v>0</v>
      </c>
      <c r="AV83" s="59">
        <f t="shared" si="121"/>
        <v>0</v>
      </c>
      <c r="AW83" s="59">
        <f t="shared" si="121"/>
        <v>0</v>
      </c>
    </row>
    <row r="84" spans="1:49" x14ac:dyDescent="0.25">
      <c r="A84" s="184">
        <f t="shared" si="119"/>
        <v>27</v>
      </c>
      <c r="B84" s="182">
        <f>AJ$7</f>
        <v>3.32E-2</v>
      </c>
      <c r="C84" s="180">
        <f>AJ$12</f>
        <v>3.0767954326846578E-2</v>
      </c>
      <c r="D84" s="61">
        <f t="shared" si="116"/>
        <v>3.372095776744819</v>
      </c>
      <c r="E84" s="59">
        <f t="shared" si="117"/>
        <v>0.11195357978792798</v>
      </c>
      <c r="J84" s="59">
        <f t="shared" si="122"/>
        <v>0.11195357978792798</v>
      </c>
      <c r="K84" s="59">
        <f t="shared" si="122"/>
        <v>0.11195357978792798</v>
      </c>
      <c r="L84" s="59">
        <f t="shared" si="122"/>
        <v>0.11195357978792798</v>
      </c>
      <c r="M84" s="59">
        <f t="shared" si="122"/>
        <v>0.11195357978792798</v>
      </c>
      <c r="N84" s="59">
        <f t="shared" si="122"/>
        <v>0.11195357978792798</v>
      </c>
      <c r="O84" s="59">
        <f t="shared" si="122"/>
        <v>0.11195357978792798</v>
      </c>
      <c r="P84" s="59">
        <f t="shared" si="122"/>
        <v>0.11195357978792798</v>
      </c>
      <c r="Q84" s="59">
        <f t="shared" si="122"/>
        <v>0.11195357978792798</v>
      </c>
      <c r="R84" s="59">
        <f t="shared" si="122"/>
        <v>0.11195357978792798</v>
      </c>
      <c r="S84" s="59">
        <f t="shared" si="122"/>
        <v>0.11195357978792798</v>
      </c>
      <c r="T84" s="59">
        <f t="shared" si="122"/>
        <v>0.11195357978792798</v>
      </c>
      <c r="U84" s="59">
        <f t="shared" si="122"/>
        <v>0.11195357978792798</v>
      </c>
      <c r="V84" s="59">
        <f t="shared" si="122"/>
        <v>0.11195357978792798</v>
      </c>
      <c r="W84" s="59">
        <f t="shared" si="122"/>
        <v>0.11195357978792798</v>
      </c>
      <c r="X84" s="59">
        <f t="shared" si="122"/>
        <v>0.11195357978792798</v>
      </c>
      <c r="Y84" s="59">
        <f t="shared" si="122"/>
        <v>0.11195357978792798</v>
      </c>
      <c r="Z84" s="59">
        <f t="shared" si="120"/>
        <v>0.11195357978792798</v>
      </c>
      <c r="AA84" s="59">
        <f t="shared" si="120"/>
        <v>0.11195357978792798</v>
      </c>
      <c r="AB84" s="59">
        <f t="shared" si="120"/>
        <v>0.11195357978792798</v>
      </c>
      <c r="AC84" s="59">
        <f t="shared" si="120"/>
        <v>0.11195357978792798</v>
      </c>
      <c r="AD84" s="59">
        <f t="shared" si="120"/>
        <v>0.11195357978792798</v>
      </c>
      <c r="AE84" s="59">
        <f t="shared" si="120"/>
        <v>0.11195357978792798</v>
      </c>
      <c r="AF84" s="59">
        <f t="shared" si="120"/>
        <v>0.11195357978792798</v>
      </c>
      <c r="AG84" s="59">
        <f t="shared" si="120"/>
        <v>0.11195357978792798</v>
      </c>
      <c r="AH84" s="59">
        <f t="shared" si="120"/>
        <v>0.11195357978792798</v>
      </c>
      <c r="AI84" s="59">
        <f t="shared" si="120"/>
        <v>0.11195357978792798</v>
      </c>
      <c r="AJ84" s="59">
        <f t="shared" si="120"/>
        <v>3.4840493565327471</v>
      </c>
      <c r="AK84" s="59">
        <f t="shared" si="120"/>
        <v>0</v>
      </c>
      <c r="AL84" s="59">
        <f t="shared" si="120"/>
        <v>0</v>
      </c>
      <c r="AM84" s="59">
        <f t="shared" si="120"/>
        <v>0</v>
      </c>
      <c r="AN84" s="59">
        <f t="shared" si="120"/>
        <v>0</v>
      </c>
      <c r="AO84" s="59">
        <f t="shared" si="120"/>
        <v>0</v>
      </c>
      <c r="AP84" s="59">
        <f t="shared" si="121"/>
        <v>0</v>
      </c>
      <c r="AQ84" s="59">
        <f t="shared" si="121"/>
        <v>0</v>
      </c>
      <c r="AR84" s="59">
        <f t="shared" si="121"/>
        <v>0</v>
      </c>
      <c r="AS84" s="59">
        <f t="shared" si="121"/>
        <v>0</v>
      </c>
      <c r="AT84" s="59">
        <f t="shared" si="121"/>
        <v>0</v>
      </c>
      <c r="AU84" s="59">
        <f t="shared" si="121"/>
        <v>0</v>
      </c>
      <c r="AV84" s="59">
        <f t="shared" si="121"/>
        <v>0</v>
      </c>
      <c r="AW84" s="59">
        <f t="shared" si="121"/>
        <v>0</v>
      </c>
    </row>
    <row r="85" spans="1:49" x14ac:dyDescent="0.25">
      <c r="A85" s="184">
        <f t="shared" si="119"/>
        <v>28</v>
      </c>
      <c r="B85" s="182">
        <f>AK$7</f>
        <v>3.3300000000000003E-2</v>
      </c>
      <c r="C85" s="180">
        <f>AK$12</f>
        <v>3.1690992956651974E-2</v>
      </c>
      <c r="D85" s="61">
        <f t="shared" si="116"/>
        <v>3.4732586500471636</v>
      </c>
      <c r="E85" s="59">
        <f t="shared" si="117"/>
        <v>0.11565951304657056</v>
      </c>
      <c r="J85" s="59">
        <f t="shared" si="122"/>
        <v>0.11565951304657056</v>
      </c>
      <c r="K85" s="59">
        <f t="shared" si="122"/>
        <v>0.11565951304657056</v>
      </c>
      <c r="L85" s="59">
        <f t="shared" si="122"/>
        <v>0.11565951304657056</v>
      </c>
      <c r="M85" s="59">
        <f t="shared" si="122"/>
        <v>0.11565951304657056</v>
      </c>
      <c r="N85" s="59">
        <f t="shared" si="122"/>
        <v>0.11565951304657056</v>
      </c>
      <c r="O85" s="59">
        <f t="shared" si="122"/>
        <v>0.11565951304657056</v>
      </c>
      <c r="P85" s="59">
        <f t="shared" si="122"/>
        <v>0.11565951304657056</v>
      </c>
      <c r="Q85" s="59">
        <f t="shared" si="122"/>
        <v>0.11565951304657056</v>
      </c>
      <c r="R85" s="59">
        <f t="shared" si="122"/>
        <v>0.11565951304657056</v>
      </c>
      <c r="S85" s="59">
        <f t="shared" si="122"/>
        <v>0.11565951304657056</v>
      </c>
      <c r="T85" s="59">
        <f t="shared" si="122"/>
        <v>0.11565951304657056</v>
      </c>
      <c r="U85" s="59">
        <f t="shared" si="122"/>
        <v>0.11565951304657056</v>
      </c>
      <c r="V85" s="59">
        <f t="shared" si="122"/>
        <v>0.11565951304657056</v>
      </c>
      <c r="W85" s="59">
        <f t="shared" si="122"/>
        <v>0.11565951304657056</v>
      </c>
      <c r="X85" s="59">
        <f t="shared" si="122"/>
        <v>0.11565951304657056</v>
      </c>
      <c r="Y85" s="59">
        <f t="shared" si="122"/>
        <v>0.11565951304657056</v>
      </c>
      <c r="Z85" s="59">
        <f t="shared" si="120"/>
        <v>0.11565951304657056</v>
      </c>
      <c r="AA85" s="59">
        <f t="shared" si="120"/>
        <v>0.11565951304657056</v>
      </c>
      <c r="AB85" s="59">
        <f t="shared" si="120"/>
        <v>0.11565951304657056</v>
      </c>
      <c r="AC85" s="59">
        <f t="shared" si="120"/>
        <v>0.11565951304657056</v>
      </c>
      <c r="AD85" s="59">
        <f t="shared" si="120"/>
        <v>0.11565951304657056</v>
      </c>
      <c r="AE85" s="59">
        <f t="shared" si="120"/>
        <v>0.11565951304657056</v>
      </c>
      <c r="AF85" s="59">
        <f t="shared" si="120"/>
        <v>0.11565951304657056</v>
      </c>
      <c r="AG85" s="59">
        <f t="shared" si="120"/>
        <v>0.11565951304657056</v>
      </c>
      <c r="AH85" s="59">
        <f t="shared" si="120"/>
        <v>0.11565951304657056</v>
      </c>
      <c r="AI85" s="59">
        <f t="shared" si="120"/>
        <v>0.11565951304657056</v>
      </c>
      <c r="AJ85" s="59">
        <f t="shared" si="120"/>
        <v>0.11565951304657056</v>
      </c>
      <c r="AK85" s="59">
        <f t="shared" si="120"/>
        <v>3.5889181630937341</v>
      </c>
      <c r="AL85" s="59">
        <f t="shared" si="120"/>
        <v>0</v>
      </c>
      <c r="AM85" s="59">
        <f t="shared" si="120"/>
        <v>0</v>
      </c>
      <c r="AN85" s="59">
        <f t="shared" si="120"/>
        <v>0</v>
      </c>
      <c r="AO85" s="59">
        <f t="shared" si="120"/>
        <v>0</v>
      </c>
      <c r="AP85" s="59">
        <f t="shared" si="121"/>
        <v>0</v>
      </c>
      <c r="AQ85" s="59">
        <f t="shared" si="121"/>
        <v>0</v>
      </c>
      <c r="AR85" s="59">
        <f t="shared" si="121"/>
        <v>0</v>
      </c>
      <c r="AS85" s="59">
        <f t="shared" si="121"/>
        <v>0</v>
      </c>
      <c r="AT85" s="59">
        <f t="shared" si="121"/>
        <v>0</v>
      </c>
      <c r="AU85" s="59">
        <f t="shared" si="121"/>
        <v>0</v>
      </c>
      <c r="AV85" s="59">
        <f t="shared" si="121"/>
        <v>0</v>
      </c>
      <c r="AW85" s="59">
        <f t="shared" si="121"/>
        <v>0</v>
      </c>
    </row>
    <row r="86" spans="1:49" x14ac:dyDescent="0.25">
      <c r="A86" s="184">
        <f t="shared" si="119"/>
        <v>29</v>
      </c>
      <c r="B86" s="182">
        <f>AL$7</f>
        <v>3.3399999999999999E-2</v>
      </c>
      <c r="C86" s="180">
        <f>AL$12</f>
        <v>3.2641722745351535E-2</v>
      </c>
      <c r="D86" s="61">
        <f t="shared" si="116"/>
        <v>3.5774564095485788</v>
      </c>
      <c r="E86" s="59">
        <f t="shared" si="117"/>
        <v>0.11948704407892252</v>
      </c>
      <c r="J86" s="59">
        <f t="shared" si="122"/>
        <v>0.11948704407892252</v>
      </c>
      <c r="K86" s="59">
        <f t="shared" si="122"/>
        <v>0.11948704407892252</v>
      </c>
      <c r="L86" s="59">
        <f t="shared" si="122"/>
        <v>0.11948704407892252</v>
      </c>
      <c r="M86" s="59">
        <f t="shared" si="122"/>
        <v>0.11948704407892252</v>
      </c>
      <c r="N86" s="59">
        <f t="shared" si="122"/>
        <v>0.11948704407892252</v>
      </c>
      <c r="O86" s="59">
        <f t="shared" si="122"/>
        <v>0.11948704407892252</v>
      </c>
      <c r="P86" s="59">
        <f t="shared" si="122"/>
        <v>0.11948704407892252</v>
      </c>
      <c r="Q86" s="59">
        <f t="shared" si="122"/>
        <v>0.11948704407892252</v>
      </c>
      <c r="R86" s="59">
        <f t="shared" si="122"/>
        <v>0.11948704407892252</v>
      </c>
      <c r="S86" s="59">
        <f t="shared" si="122"/>
        <v>0.11948704407892252</v>
      </c>
      <c r="T86" s="59">
        <f t="shared" si="122"/>
        <v>0.11948704407892252</v>
      </c>
      <c r="U86" s="59">
        <f t="shared" si="122"/>
        <v>0.11948704407892252</v>
      </c>
      <c r="V86" s="59">
        <f t="shared" si="122"/>
        <v>0.11948704407892252</v>
      </c>
      <c r="W86" s="59">
        <f t="shared" si="122"/>
        <v>0.11948704407892252</v>
      </c>
      <c r="X86" s="59">
        <f t="shared" si="122"/>
        <v>0.11948704407892252</v>
      </c>
      <c r="Y86" s="59">
        <f t="shared" si="122"/>
        <v>0.11948704407892252</v>
      </c>
      <c r="Z86" s="59">
        <f t="shared" si="120"/>
        <v>0.11948704407892252</v>
      </c>
      <c r="AA86" s="59">
        <f t="shared" si="120"/>
        <v>0.11948704407892252</v>
      </c>
      <c r="AB86" s="59">
        <f t="shared" si="120"/>
        <v>0.11948704407892252</v>
      </c>
      <c r="AC86" s="59">
        <f t="shared" si="120"/>
        <v>0.11948704407892252</v>
      </c>
      <c r="AD86" s="59">
        <f t="shared" si="120"/>
        <v>0.11948704407892252</v>
      </c>
      <c r="AE86" s="59">
        <f t="shared" si="120"/>
        <v>0.11948704407892252</v>
      </c>
      <c r="AF86" s="59">
        <f t="shared" si="120"/>
        <v>0.11948704407892252</v>
      </c>
      <c r="AG86" s="59">
        <f t="shared" si="120"/>
        <v>0.11948704407892252</v>
      </c>
      <c r="AH86" s="59">
        <f t="shared" si="120"/>
        <v>0.11948704407892252</v>
      </c>
      <c r="AI86" s="59">
        <f t="shared" si="120"/>
        <v>0.11948704407892252</v>
      </c>
      <c r="AJ86" s="59">
        <f t="shared" si="120"/>
        <v>0.11948704407892252</v>
      </c>
      <c r="AK86" s="59">
        <f t="shared" si="120"/>
        <v>0.11948704407892252</v>
      </c>
      <c r="AL86" s="59">
        <f t="shared" si="120"/>
        <v>3.6969434536275014</v>
      </c>
      <c r="AM86" s="59">
        <f t="shared" si="120"/>
        <v>0</v>
      </c>
      <c r="AN86" s="59">
        <f t="shared" si="120"/>
        <v>0</v>
      </c>
      <c r="AO86" s="59">
        <f t="shared" si="120"/>
        <v>0</v>
      </c>
      <c r="AP86" s="59">
        <f t="shared" si="121"/>
        <v>0</v>
      </c>
      <c r="AQ86" s="59">
        <f t="shared" si="121"/>
        <v>0</v>
      </c>
      <c r="AR86" s="59">
        <f t="shared" si="121"/>
        <v>0</v>
      </c>
      <c r="AS86" s="59">
        <f t="shared" si="121"/>
        <v>0</v>
      </c>
      <c r="AT86" s="59">
        <f t="shared" si="121"/>
        <v>0</v>
      </c>
      <c r="AU86" s="59">
        <f t="shared" si="121"/>
        <v>0</v>
      </c>
      <c r="AV86" s="59">
        <f t="shared" si="121"/>
        <v>0</v>
      </c>
      <c r="AW86" s="59">
        <f t="shared" si="121"/>
        <v>0</v>
      </c>
    </row>
    <row r="87" spans="1:49" x14ac:dyDescent="0.25">
      <c r="A87" s="184">
        <f t="shared" si="119"/>
        <v>30</v>
      </c>
      <c r="B87" s="182">
        <f>AM$7</f>
        <v>3.3500000000000002E-2</v>
      </c>
      <c r="C87" s="180">
        <f>AM$12</f>
        <v>3.3620974427712079E-2</v>
      </c>
      <c r="D87" s="61">
        <f t="shared" si="116"/>
        <v>3.6847801018350359</v>
      </c>
      <c r="E87" s="59">
        <f t="shared" si="117"/>
        <v>0.12344013341147371</v>
      </c>
      <c r="J87" s="59">
        <f t="shared" si="122"/>
        <v>0.12344013341147371</v>
      </c>
      <c r="K87" s="59">
        <f t="shared" si="122"/>
        <v>0.12344013341147371</v>
      </c>
      <c r="L87" s="59">
        <f t="shared" si="122"/>
        <v>0.12344013341147371</v>
      </c>
      <c r="M87" s="59">
        <f t="shared" si="122"/>
        <v>0.12344013341147371</v>
      </c>
      <c r="N87" s="59">
        <f t="shared" si="122"/>
        <v>0.12344013341147371</v>
      </c>
      <c r="O87" s="59">
        <f t="shared" si="122"/>
        <v>0.12344013341147371</v>
      </c>
      <c r="P87" s="59">
        <f t="shared" si="122"/>
        <v>0.12344013341147371</v>
      </c>
      <c r="Q87" s="59">
        <f t="shared" si="122"/>
        <v>0.12344013341147371</v>
      </c>
      <c r="R87" s="59">
        <f t="shared" si="122"/>
        <v>0.12344013341147371</v>
      </c>
      <c r="S87" s="59">
        <f t="shared" si="122"/>
        <v>0.12344013341147371</v>
      </c>
      <c r="T87" s="59">
        <f t="shared" si="122"/>
        <v>0.12344013341147371</v>
      </c>
      <c r="U87" s="59">
        <f t="shared" si="122"/>
        <v>0.12344013341147371</v>
      </c>
      <c r="V87" s="59">
        <f t="shared" si="122"/>
        <v>0.12344013341147371</v>
      </c>
      <c r="W87" s="59">
        <f t="shared" si="122"/>
        <v>0.12344013341147371</v>
      </c>
      <c r="X87" s="59">
        <f t="shared" si="122"/>
        <v>0.12344013341147371</v>
      </c>
      <c r="Y87" s="59">
        <f t="shared" si="122"/>
        <v>0.12344013341147371</v>
      </c>
      <c r="Z87" s="59">
        <f t="shared" si="120"/>
        <v>0.12344013341147371</v>
      </c>
      <c r="AA87" s="59">
        <f t="shared" si="120"/>
        <v>0.12344013341147371</v>
      </c>
      <c r="AB87" s="59">
        <f t="shared" si="120"/>
        <v>0.12344013341147371</v>
      </c>
      <c r="AC87" s="59">
        <f t="shared" si="120"/>
        <v>0.12344013341147371</v>
      </c>
      <c r="AD87" s="59">
        <f t="shared" si="120"/>
        <v>0.12344013341147371</v>
      </c>
      <c r="AE87" s="59">
        <f t="shared" si="120"/>
        <v>0.12344013341147371</v>
      </c>
      <c r="AF87" s="59">
        <f t="shared" si="120"/>
        <v>0.12344013341147371</v>
      </c>
      <c r="AG87" s="59">
        <f t="shared" si="120"/>
        <v>0.12344013341147371</v>
      </c>
      <c r="AH87" s="59">
        <f t="shared" si="120"/>
        <v>0.12344013341147371</v>
      </c>
      <c r="AI87" s="59">
        <f t="shared" si="120"/>
        <v>0.12344013341147371</v>
      </c>
      <c r="AJ87" s="59">
        <f t="shared" si="120"/>
        <v>0.12344013341147371</v>
      </c>
      <c r="AK87" s="59">
        <f t="shared" si="120"/>
        <v>0.12344013341147371</v>
      </c>
      <c r="AL87" s="59">
        <f t="shared" si="120"/>
        <v>0.12344013341147371</v>
      </c>
      <c r="AM87" s="59">
        <f t="shared" si="120"/>
        <v>3.8082202352465098</v>
      </c>
      <c r="AN87" s="59">
        <f t="shared" si="120"/>
        <v>0</v>
      </c>
      <c r="AO87" s="59">
        <f t="shared" si="120"/>
        <v>0</v>
      </c>
      <c r="AP87" s="59">
        <f t="shared" si="121"/>
        <v>0</v>
      </c>
      <c r="AQ87" s="59">
        <f t="shared" si="121"/>
        <v>0</v>
      </c>
      <c r="AR87" s="59">
        <f t="shared" si="121"/>
        <v>0</v>
      </c>
      <c r="AS87" s="59">
        <f t="shared" si="121"/>
        <v>0</v>
      </c>
      <c r="AT87" s="59">
        <f t="shared" si="121"/>
        <v>0</v>
      </c>
      <c r="AU87" s="59">
        <f t="shared" si="121"/>
        <v>0</v>
      </c>
      <c r="AV87" s="59">
        <f t="shared" si="121"/>
        <v>0</v>
      </c>
      <c r="AW87" s="59">
        <f t="shared" si="121"/>
        <v>0</v>
      </c>
    </row>
    <row r="88" spans="1:49" x14ac:dyDescent="0.25">
      <c r="A88" s="184">
        <f t="shared" si="119"/>
        <v>31</v>
      </c>
      <c r="B88" s="182">
        <f>AN$7</f>
        <v>3.4000000000000002E-2</v>
      </c>
      <c r="C88" s="180">
        <f>AN$12</f>
        <v>3.4629603660543441E-2</v>
      </c>
      <c r="D88" s="61">
        <f t="shared" si="116"/>
        <v>3.7953235048900869</v>
      </c>
      <c r="E88" s="59">
        <f t="shared" si="117"/>
        <v>0.12904099916626297</v>
      </c>
      <c r="J88" s="59">
        <f t="shared" si="122"/>
        <v>0.12904099916626297</v>
      </c>
      <c r="K88" s="59">
        <f t="shared" si="122"/>
        <v>0.12904099916626297</v>
      </c>
      <c r="L88" s="59">
        <f t="shared" si="122"/>
        <v>0.12904099916626297</v>
      </c>
      <c r="M88" s="59">
        <f t="shared" si="122"/>
        <v>0.12904099916626297</v>
      </c>
      <c r="N88" s="59">
        <f t="shared" si="122"/>
        <v>0.12904099916626297</v>
      </c>
      <c r="O88" s="59">
        <f t="shared" si="122"/>
        <v>0.12904099916626297</v>
      </c>
      <c r="P88" s="59">
        <f t="shared" si="122"/>
        <v>0.12904099916626297</v>
      </c>
      <c r="Q88" s="59">
        <f t="shared" si="122"/>
        <v>0.12904099916626297</v>
      </c>
      <c r="R88" s="59">
        <f t="shared" si="122"/>
        <v>0.12904099916626297</v>
      </c>
      <c r="S88" s="59">
        <f t="shared" si="122"/>
        <v>0.12904099916626297</v>
      </c>
      <c r="T88" s="59">
        <f t="shared" si="122"/>
        <v>0.12904099916626297</v>
      </c>
      <c r="U88" s="59">
        <f t="shared" si="122"/>
        <v>0.12904099916626297</v>
      </c>
      <c r="V88" s="59">
        <f t="shared" si="122"/>
        <v>0.12904099916626297</v>
      </c>
      <c r="W88" s="59">
        <f t="shared" si="122"/>
        <v>0.12904099916626297</v>
      </c>
      <c r="X88" s="59">
        <f t="shared" si="122"/>
        <v>0.12904099916626297</v>
      </c>
      <c r="Y88" s="59">
        <f t="shared" si="122"/>
        <v>0.12904099916626297</v>
      </c>
      <c r="Z88" s="59">
        <f t="shared" si="120"/>
        <v>0.12904099916626297</v>
      </c>
      <c r="AA88" s="59">
        <f t="shared" si="120"/>
        <v>0.12904099916626297</v>
      </c>
      <c r="AB88" s="59">
        <f t="shared" si="120"/>
        <v>0.12904099916626297</v>
      </c>
      <c r="AC88" s="59">
        <f t="shared" si="120"/>
        <v>0.12904099916626297</v>
      </c>
      <c r="AD88" s="59">
        <f t="shared" si="120"/>
        <v>0.12904099916626297</v>
      </c>
      <c r="AE88" s="59">
        <f t="shared" si="120"/>
        <v>0.12904099916626297</v>
      </c>
      <c r="AF88" s="59">
        <f t="shared" si="120"/>
        <v>0.12904099916626297</v>
      </c>
      <c r="AG88" s="59">
        <f t="shared" si="120"/>
        <v>0.12904099916626297</v>
      </c>
      <c r="AH88" s="59">
        <f t="shared" si="120"/>
        <v>0.12904099916626297</v>
      </c>
      <c r="AI88" s="59">
        <f t="shared" si="120"/>
        <v>0.12904099916626297</v>
      </c>
      <c r="AJ88" s="59">
        <f t="shared" si="120"/>
        <v>0.12904099916626297</v>
      </c>
      <c r="AK88" s="59">
        <f t="shared" si="120"/>
        <v>0.12904099916626297</v>
      </c>
      <c r="AL88" s="59">
        <f t="shared" si="120"/>
        <v>0.12904099916626297</v>
      </c>
      <c r="AM88" s="59">
        <f t="shared" si="120"/>
        <v>0.12904099916626297</v>
      </c>
      <c r="AN88" s="59">
        <f t="shared" si="120"/>
        <v>3.9243645040563497</v>
      </c>
      <c r="AO88" s="59">
        <f t="shared" si="120"/>
        <v>0</v>
      </c>
      <c r="AP88" s="59">
        <f t="shared" si="121"/>
        <v>0</v>
      </c>
      <c r="AQ88" s="59">
        <f t="shared" si="121"/>
        <v>0</v>
      </c>
      <c r="AR88" s="59">
        <f t="shared" si="121"/>
        <v>0</v>
      </c>
      <c r="AS88" s="59">
        <f t="shared" si="121"/>
        <v>0</v>
      </c>
      <c r="AT88" s="59">
        <f t="shared" si="121"/>
        <v>0</v>
      </c>
      <c r="AU88" s="59">
        <f t="shared" si="121"/>
        <v>0</v>
      </c>
      <c r="AV88" s="59">
        <f t="shared" si="121"/>
        <v>0</v>
      </c>
      <c r="AW88" s="59">
        <f t="shared" si="121"/>
        <v>0</v>
      </c>
    </row>
    <row r="89" spans="1:49" x14ac:dyDescent="0.25">
      <c r="A89" s="184">
        <f t="shared" si="119"/>
        <v>32</v>
      </c>
      <c r="B89" s="182">
        <f>AO$7</f>
        <v>3.4500000000000003E-2</v>
      </c>
      <c r="C89" s="180">
        <f>AO$12</f>
        <v>3.5668491770359745E-2</v>
      </c>
      <c r="D89" s="61">
        <f t="shared" si="116"/>
        <v>3.9091832100367894</v>
      </c>
      <c r="E89" s="59">
        <f t="shared" si="117"/>
        <v>0.13486682074626924</v>
      </c>
      <c r="J89" s="59">
        <f t="shared" si="122"/>
        <v>0.13486682074626924</v>
      </c>
      <c r="K89" s="59">
        <f t="shared" si="122"/>
        <v>0.13486682074626924</v>
      </c>
      <c r="L89" s="59">
        <f t="shared" si="122"/>
        <v>0.13486682074626924</v>
      </c>
      <c r="M89" s="59">
        <f t="shared" si="122"/>
        <v>0.13486682074626924</v>
      </c>
      <c r="N89" s="59">
        <f t="shared" si="122"/>
        <v>0.13486682074626924</v>
      </c>
      <c r="O89" s="59">
        <f t="shared" si="122"/>
        <v>0.13486682074626924</v>
      </c>
      <c r="P89" s="59">
        <f t="shared" si="122"/>
        <v>0.13486682074626924</v>
      </c>
      <c r="Q89" s="59">
        <f t="shared" si="122"/>
        <v>0.13486682074626924</v>
      </c>
      <c r="R89" s="59">
        <f t="shared" si="122"/>
        <v>0.13486682074626924</v>
      </c>
      <c r="S89" s="59">
        <f t="shared" si="122"/>
        <v>0.13486682074626924</v>
      </c>
      <c r="T89" s="59">
        <f t="shared" si="122"/>
        <v>0.13486682074626924</v>
      </c>
      <c r="U89" s="59">
        <f t="shared" si="122"/>
        <v>0.13486682074626924</v>
      </c>
      <c r="V89" s="59">
        <f t="shared" si="122"/>
        <v>0.13486682074626924</v>
      </c>
      <c r="W89" s="59">
        <f t="shared" si="122"/>
        <v>0.13486682074626924</v>
      </c>
      <c r="X89" s="59">
        <f t="shared" si="122"/>
        <v>0.13486682074626924</v>
      </c>
      <c r="Y89" s="59">
        <f t="shared" si="122"/>
        <v>0.13486682074626924</v>
      </c>
      <c r="Z89" s="59">
        <f t="shared" ref="Z89:AI97" si="123">IF(Z$52&lt;=$A89,$E89,0)+IF(Z$52=$A89,$D89,0)</f>
        <v>0.13486682074626924</v>
      </c>
      <c r="AA89" s="59">
        <f t="shared" si="123"/>
        <v>0.13486682074626924</v>
      </c>
      <c r="AB89" s="59">
        <f t="shared" si="123"/>
        <v>0.13486682074626924</v>
      </c>
      <c r="AC89" s="59">
        <f t="shared" si="123"/>
        <v>0.13486682074626924</v>
      </c>
      <c r="AD89" s="59">
        <f t="shared" si="123"/>
        <v>0.13486682074626924</v>
      </c>
      <c r="AE89" s="59">
        <f t="shared" si="123"/>
        <v>0.13486682074626924</v>
      </c>
      <c r="AF89" s="59">
        <f t="shared" si="123"/>
        <v>0.13486682074626924</v>
      </c>
      <c r="AG89" s="59">
        <f t="shared" si="123"/>
        <v>0.13486682074626924</v>
      </c>
      <c r="AH89" s="59">
        <f t="shared" si="123"/>
        <v>0.13486682074626924</v>
      </c>
      <c r="AI89" s="59">
        <f t="shared" si="123"/>
        <v>0.13486682074626924</v>
      </c>
      <c r="AJ89" s="59">
        <f t="shared" ref="AJ89:AW97" si="124">IF(AJ$52&lt;=$A89,$E89,0)+IF(AJ$52=$A89,$D89,0)</f>
        <v>0.13486682074626924</v>
      </c>
      <c r="AK89" s="59">
        <f t="shared" si="124"/>
        <v>0.13486682074626924</v>
      </c>
      <c r="AL89" s="59">
        <f t="shared" si="124"/>
        <v>0.13486682074626924</v>
      </c>
      <c r="AM89" s="59">
        <f t="shared" si="124"/>
        <v>0.13486682074626924</v>
      </c>
      <c r="AN89" s="59">
        <f t="shared" si="124"/>
        <v>0.13486682074626924</v>
      </c>
      <c r="AO89" s="59">
        <f t="shared" si="124"/>
        <v>4.0440500307830582</v>
      </c>
      <c r="AP89" s="59">
        <f t="shared" si="124"/>
        <v>0</v>
      </c>
      <c r="AQ89" s="59">
        <f t="shared" si="124"/>
        <v>0</v>
      </c>
      <c r="AR89" s="59">
        <f t="shared" si="124"/>
        <v>0</v>
      </c>
      <c r="AS89" s="59">
        <f t="shared" si="124"/>
        <v>0</v>
      </c>
      <c r="AT89" s="59">
        <f t="shared" si="124"/>
        <v>0</v>
      </c>
      <c r="AU89" s="59">
        <f t="shared" si="124"/>
        <v>0</v>
      </c>
      <c r="AV89" s="59">
        <f t="shared" si="124"/>
        <v>0</v>
      </c>
      <c r="AW89" s="59">
        <f t="shared" si="124"/>
        <v>0</v>
      </c>
    </row>
    <row r="90" spans="1:49" x14ac:dyDescent="0.25">
      <c r="A90" s="184">
        <f t="shared" si="119"/>
        <v>33</v>
      </c>
      <c r="B90" s="182">
        <f>AP$7</f>
        <v>3.5000000000000003E-2</v>
      </c>
      <c r="C90" s="180">
        <f>AP$12</f>
        <v>3.6738546523470542E-2</v>
      </c>
      <c r="D90" s="61">
        <f t="shared" si="116"/>
        <v>4.0264587063378938</v>
      </c>
      <c r="E90" s="59">
        <f t="shared" si="117"/>
        <v>0.14092605472182629</v>
      </c>
      <c r="J90" s="59">
        <f t="shared" si="122"/>
        <v>0.14092605472182629</v>
      </c>
      <c r="K90" s="59">
        <f t="shared" si="122"/>
        <v>0.14092605472182629</v>
      </c>
      <c r="L90" s="59">
        <f t="shared" si="122"/>
        <v>0.14092605472182629</v>
      </c>
      <c r="M90" s="59">
        <f t="shared" si="122"/>
        <v>0.14092605472182629</v>
      </c>
      <c r="N90" s="59">
        <f t="shared" si="122"/>
        <v>0.14092605472182629</v>
      </c>
      <c r="O90" s="59">
        <f t="shared" si="122"/>
        <v>0.14092605472182629</v>
      </c>
      <c r="P90" s="59">
        <f t="shared" si="122"/>
        <v>0.14092605472182629</v>
      </c>
      <c r="Q90" s="59">
        <f t="shared" si="122"/>
        <v>0.14092605472182629</v>
      </c>
      <c r="R90" s="59">
        <f t="shared" si="122"/>
        <v>0.14092605472182629</v>
      </c>
      <c r="S90" s="59">
        <f t="shared" si="122"/>
        <v>0.14092605472182629</v>
      </c>
      <c r="T90" s="59">
        <f t="shared" si="122"/>
        <v>0.14092605472182629</v>
      </c>
      <c r="U90" s="59">
        <f t="shared" si="122"/>
        <v>0.14092605472182629</v>
      </c>
      <c r="V90" s="59">
        <f t="shared" si="122"/>
        <v>0.14092605472182629</v>
      </c>
      <c r="W90" s="59">
        <f t="shared" si="122"/>
        <v>0.14092605472182629</v>
      </c>
      <c r="X90" s="59">
        <f t="shared" si="122"/>
        <v>0.14092605472182629</v>
      </c>
      <c r="Y90" s="59">
        <f t="shared" ref="Y90:Y97" si="125">IF(Y$52&lt;=$A90,$E90,0)+IF(Y$52=$A90,$D90,0)</f>
        <v>0.14092605472182629</v>
      </c>
      <c r="Z90" s="59">
        <f t="shared" si="123"/>
        <v>0.14092605472182629</v>
      </c>
      <c r="AA90" s="59">
        <f t="shared" si="123"/>
        <v>0.14092605472182629</v>
      </c>
      <c r="AB90" s="59">
        <f t="shared" si="123"/>
        <v>0.14092605472182629</v>
      </c>
      <c r="AC90" s="59">
        <f t="shared" si="123"/>
        <v>0.14092605472182629</v>
      </c>
      <c r="AD90" s="59">
        <f t="shared" si="123"/>
        <v>0.14092605472182629</v>
      </c>
      <c r="AE90" s="59">
        <f t="shared" si="123"/>
        <v>0.14092605472182629</v>
      </c>
      <c r="AF90" s="59">
        <f t="shared" si="123"/>
        <v>0.14092605472182629</v>
      </c>
      <c r="AG90" s="59">
        <f t="shared" si="123"/>
        <v>0.14092605472182629</v>
      </c>
      <c r="AH90" s="59">
        <f t="shared" si="123"/>
        <v>0.14092605472182629</v>
      </c>
      <c r="AI90" s="59">
        <f t="shared" si="123"/>
        <v>0.14092605472182629</v>
      </c>
      <c r="AJ90" s="59">
        <f t="shared" si="124"/>
        <v>0.14092605472182629</v>
      </c>
      <c r="AK90" s="59">
        <f t="shared" si="124"/>
        <v>0.14092605472182629</v>
      </c>
      <c r="AL90" s="59">
        <f t="shared" si="124"/>
        <v>0.14092605472182629</v>
      </c>
      <c r="AM90" s="59">
        <f t="shared" si="124"/>
        <v>0.14092605472182629</v>
      </c>
      <c r="AN90" s="59">
        <f t="shared" si="124"/>
        <v>0.14092605472182629</v>
      </c>
      <c r="AO90" s="59">
        <f t="shared" si="124"/>
        <v>0.14092605472182629</v>
      </c>
      <c r="AP90" s="59">
        <f t="shared" si="124"/>
        <v>4.1673847610597203</v>
      </c>
      <c r="AQ90" s="59">
        <f t="shared" si="124"/>
        <v>0</v>
      </c>
      <c r="AR90" s="59">
        <f t="shared" si="124"/>
        <v>0</v>
      </c>
      <c r="AS90" s="59">
        <f t="shared" si="124"/>
        <v>0</v>
      </c>
      <c r="AT90" s="59">
        <f t="shared" si="124"/>
        <v>0</v>
      </c>
      <c r="AU90" s="59">
        <f t="shared" si="124"/>
        <v>0</v>
      </c>
      <c r="AV90" s="59">
        <f t="shared" si="124"/>
        <v>0</v>
      </c>
      <c r="AW90" s="59">
        <f t="shared" si="124"/>
        <v>0</v>
      </c>
    </row>
    <row r="91" spans="1:49" x14ac:dyDescent="0.25">
      <c r="A91" s="184">
        <f t="shared" si="119"/>
        <v>34</v>
      </c>
      <c r="B91" s="182">
        <f>AQ$7</f>
        <v>3.5500000000000004E-2</v>
      </c>
      <c r="C91" s="180">
        <f>AQ$12</f>
        <v>3.7840702919174657E-2</v>
      </c>
      <c r="D91" s="61">
        <f t="shared" si="116"/>
        <v>4.1472524675280305</v>
      </c>
      <c r="E91" s="59">
        <f t="shared" si="117"/>
        <v>0.14722746259724509</v>
      </c>
      <c r="J91" s="59">
        <f t="shared" ref="J91:X97" si="126">IF(J$52&lt;=$A91,$E91,0)+IF(J$52=$A91,$D91,0)</f>
        <v>0.14722746259724509</v>
      </c>
      <c r="K91" s="59">
        <f t="shared" si="126"/>
        <v>0.14722746259724509</v>
      </c>
      <c r="L91" s="59">
        <f t="shared" si="126"/>
        <v>0.14722746259724509</v>
      </c>
      <c r="M91" s="59">
        <f t="shared" si="126"/>
        <v>0.14722746259724509</v>
      </c>
      <c r="N91" s="59">
        <f t="shared" si="126"/>
        <v>0.14722746259724509</v>
      </c>
      <c r="O91" s="59">
        <f t="shared" si="126"/>
        <v>0.14722746259724509</v>
      </c>
      <c r="P91" s="59">
        <f t="shared" si="126"/>
        <v>0.14722746259724509</v>
      </c>
      <c r="Q91" s="59">
        <f t="shared" si="126"/>
        <v>0.14722746259724509</v>
      </c>
      <c r="R91" s="59">
        <f t="shared" si="126"/>
        <v>0.14722746259724509</v>
      </c>
      <c r="S91" s="59">
        <f t="shared" si="126"/>
        <v>0.14722746259724509</v>
      </c>
      <c r="T91" s="59">
        <f t="shared" si="126"/>
        <v>0.14722746259724509</v>
      </c>
      <c r="U91" s="59">
        <f t="shared" si="126"/>
        <v>0.14722746259724509</v>
      </c>
      <c r="V91" s="59">
        <f t="shared" si="126"/>
        <v>0.14722746259724509</v>
      </c>
      <c r="W91" s="59">
        <f t="shared" si="126"/>
        <v>0.14722746259724509</v>
      </c>
      <c r="X91" s="59">
        <f t="shared" si="126"/>
        <v>0.14722746259724509</v>
      </c>
      <c r="Y91" s="59">
        <f t="shared" si="125"/>
        <v>0.14722746259724509</v>
      </c>
      <c r="Z91" s="59">
        <f t="shared" si="123"/>
        <v>0.14722746259724509</v>
      </c>
      <c r="AA91" s="59">
        <f t="shared" si="123"/>
        <v>0.14722746259724509</v>
      </c>
      <c r="AB91" s="59">
        <f t="shared" si="123"/>
        <v>0.14722746259724509</v>
      </c>
      <c r="AC91" s="59">
        <f t="shared" si="123"/>
        <v>0.14722746259724509</v>
      </c>
      <c r="AD91" s="59">
        <f t="shared" si="123"/>
        <v>0.14722746259724509</v>
      </c>
      <c r="AE91" s="59">
        <f t="shared" si="123"/>
        <v>0.14722746259724509</v>
      </c>
      <c r="AF91" s="59">
        <f t="shared" si="123"/>
        <v>0.14722746259724509</v>
      </c>
      <c r="AG91" s="59">
        <f t="shared" si="123"/>
        <v>0.14722746259724509</v>
      </c>
      <c r="AH91" s="59">
        <f t="shared" si="123"/>
        <v>0.14722746259724509</v>
      </c>
      <c r="AI91" s="59">
        <f t="shared" si="123"/>
        <v>0.14722746259724509</v>
      </c>
      <c r="AJ91" s="59">
        <f t="shared" si="124"/>
        <v>0.14722746259724509</v>
      </c>
      <c r="AK91" s="59">
        <f t="shared" si="124"/>
        <v>0.14722746259724509</v>
      </c>
      <c r="AL91" s="59">
        <f t="shared" si="124"/>
        <v>0.14722746259724509</v>
      </c>
      <c r="AM91" s="59">
        <f t="shared" si="124"/>
        <v>0.14722746259724509</v>
      </c>
      <c r="AN91" s="59">
        <f t="shared" si="124"/>
        <v>0.14722746259724509</v>
      </c>
      <c r="AO91" s="59">
        <f t="shared" si="124"/>
        <v>0.14722746259724509</v>
      </c>
      <c r="AP91" s="59">
        <f t="shared" si="124"/>
        <v>0.14722746259724509</v>
      </c>
      <c r="AQ91" s="59">
        <f t="shared" si="124"/>
        <v>4.2944799301252754</v>
      </c>
      <c r="AR91" s="59">
        <f t="shared" si="124"/>
        <v>0</v>
      </c>
      <c r="AS91" s="59">
        <f t="shared" si="124"/>
        <v>0</v>
      </c>
      <c r="AT91" s="59">
        <f t="shared" si="124"/>
        <v>0</v>
      </c>
      <c r="AU91" s="59">
        <f t="shared" si="124"/>
        <v>0</v>
      </c>
      <c r="AV91" s="59">
        <f t="shared" si="124"/>
        <v>0</v>
      </c>
      <c r="AW91" s="59">
        <f t="shared" si="124"/>
        <v>0</v>
      </c>
    </row>
    <row r="92" spans="1:49" x14ac:dyDescent="0.25">
      <c r="A92" s="184">
        <f t="shared" si="119"/>
        <v>35</v>
      </c>
      <c r="B92" s="182">
        <f>AR$7</f>
        <v>3.6000000000000004E-2</v>
      </c>
      <c r="C92" s="180">
        <f>AR$12</f>
        <v>3.8975924006749894E-2</v>
      </c>
      <c r="D92" s="61">
        <f t="shared" si="116"/>
        <v>4.2716700415538709</v>
      </c>
      <c r="E92" s="59">
        <f t="shared" si="117"/>
        <v>0.15378012149593936</v>
      </c>
      <c r="J92" s="59">
        <f t="shared" si="126"/>
        <v>0.15378012149593936</v>
      </c>
      <c r="K92" s="59">
        <f t="shared" si="126"/>
        <v>0.15378012149593936</v>
      </c>
      <c r="L92" s="59">
        <f t="shared" si="126"/>
        <v>0.15378012149593936</v>
      </c>
      <c r="M92" s="59">
        <f t="shared" si="126"/>
        <v>0.15378012149593936</v>
      </c>
      <c r="N92" s="59">
        <f t="shared" si="126"/>
        <v>0.15378012149593936</v>
      </c>
      <c r="O92" s="59">
        <f t="shared" si="126"/>
        <v>0.15378012149593936</v>
      </c>
      <c r="P92" s="59">
        <f t="shared" si="126"/>
        <v>0.15378012149593936</v>
      </c>
      <c r="Q92" s="59">
        <f t="shared" si="126"/>
        <v>0.15378012149593936</v>
      </c>
      <c r="R92" s="59">
        <f t="shared" si="126"/>
        <v>0.15378012149593936</v>
      </c>
      <c r="S92" s="59">
        <f t="shared" si="126"/>
        <v>0.15378012149593936</v>
      </c>
      <c r="T92" s="59">
        <f t="shared" si="126"/>
        <v>0.15378012149593936</v>
      </c>
      <c r="U92" s="59">
        <f t="shared" si="126"/>
        <v>0.15378012149593936</v>
      </c>
      <c r="V92" s="59">
        <f t="shared" si="126"/>
        <v>0.15378012149593936</v>
      </c>
      <c r="W92" s="59">
        <f t="shared" si="126"/>
        <v>0.15378012149593936</v>
      </c>
      <c r="X92" s="59">
        <f t="shared" si="126"/>
        <v>0.15378012149593936</v>
      </c>
      <c r="Y92" s="59">
        <f t="shared" si="125"/>
        <v>0.15378012149593936</v>
      </c>
      <c r="Z92" s="59">
        <f t="shared" si="123"/>
        <v>0.15378012149593936</v>
      </c>
      <c r="AA92" s="59">
        <f t="shared" si="123"/>
        <v>0.15378012149593936</v>
      </c>
      <c r="AB92" s="59">
        <f t="shared" si="123"/>
        <v>0.15378012149593936</v>
      </c>
      <c r="AC92" s="59">
        <f t="shared" si="123"/>
        <v>0.15378012149593936</v>
      </c>
      <c r="AD92" s="59">
        <f t="shared" si="123"/>
        <v>0.15378012149593936</v>
      </c>
      <c r="AE92" s="59">
        <f t="shared" si="123"/>
        <v>0.15378012149593936</v>
      </c>
      <c r="AF92" s="59">
        <f t="shared" si="123"/>
        <v>0.15378012149593936</v>
      </c>
      <c r="AG92" s="59">
        <f t="shared" si="123"/>
        <v>0.15378012149593936</v>
      </c>
      <c r="AH92" s="59">
        <f t="shared" si="123"/>
        <v>0.15378012149593936</v>
      </c>
      <c r="AI92" s="59">
        <f t="shared" si="123"/>
        <v>0.15378012149593936</v>
      </c>
      <c r="AJ92" s="59">
        <f t="shared" si="124"/>
        <v>0.15378012149593936</v>
      </c>
      <c r="AK92" s="59">
        <f t="shared" si="124"/>
        <v>0.15378012149593936</v>
      </c>
      <c r="AL92" s="59">
        <f t="shared" si="124"/>
        <v>0.15378012149593936</v>
      </c>
      <c r="AM92" s="59">
        <f t="shared" si="124"/>
        <v>0.15378012149593936</v>
      </c>
      <c r="AN92" s="59">
        <f t="shared" si="124"/>
        <v>0.15378012149593936</v>
      </c>
      <c r="AO92" s="59">
        <f t="shared" si="124"/>
        <v>0.15378012149593936</v>
      </c>
      <c r="AP92" s="59">
        <f t="shared" si="124"/>
        <v>0.15378012149593936</v>
      </c>
      <c r="AQ92" s="59">
        <f t="shared" si="124"/>
        <v>0.15378012149593936</v>
      </c>
      <c r="AR92" s="59">
        <f t="shared" si="124"/>
        <v>4.4254501630498106</v>
      </c>
      <c r="AS92" s="59">
        <f t="shared" si="124"/>
        <v>0</v>
      </c>
      <c r="AT92" s="59">
        <f t="shared" si="124"/>
        <v>0</v>
      </c>
      <c r="AU92" s="59">
        <f t="shared" si="124"/>
        <v>0</v>
      </c>
      <c r="AV92" s="59">
        <f t="shared" si="124"/>
        <v>0</v>
      </c>
      <c r="AW92" s="59">
        <f t="shared" si="124"/>
        <v>0</v>
      </c>
    </row>
    <row r="93" spans="1:49" x14ac:dyDescent="0.25">
      <c r="A93" s="184">
        <f t="shared" si="119"/>
        <v>36</v>
      </c>
      <c r="B93" s="182">
        <f>AS$7</f>
        <v>3.6500000000000005E-2</v>
      </c>
      <c r="C93" s="180">
        <f>AS$12</f>
        <v>4.0145201726952393E-2</v>
      </c>
      <c r="D93" s="61">
        <f t="shared" si="116"/>
        <v>4.3998201428004871</v>
      </c>
      <c r="E93" s="59">
        <f t="shared" si="117"/>
        <v>0.16059343521221781</v>
      </c>
      <c r="J93" s="59">
        <f t="shared" si="126"/>
        <v>0.16059343521221781</v>
      </c>
      <c r="K93" s="59">
        <f t="shared" si="126"/>
        <v>0.16059343521221781</v>
      </c>
      <c r="L93" s="59">
        <f t="shared" si="126"/>
        <v>0.16059343521221781</v>
      </c>
      <c r="M93" s="59">
        <f t="shared" si="126"/>
        <v>0.16059343521221781</v>
      </c>
      <c r="N93" s="59">
        <f t="shared" si="126"/>
        <v>0.16059343521221781</v>
      </c>
      <c r="O93" s="59">
        <f t="shared" si="126"/>
        <v>0.16059343521221781</v>
      </c>
      <c r="P93" s="59">
        <f t="shared" si="126"/>
        <v>0.16059343521221781</v>
      </c>
      <c r="Q93" s="59">
        <f t="shared" si="126"/>
        <v>0.16059343521221781</v>
      </c>
      <c r="R93" s="59">
        <f t="shared" si="126"/>
        <v>0.16059343521221781</v>
      </c>
      <c r="S93" s="59">
        <f t="shared" si="126"/>
        <v>0.16059343521221781</v>
      </c>
      <c r="T93" s="59">
        <f t="shared" si="126"/>
        <v>0.16059343521221781</v>
      </c>
      <c r="U93" s="59">
        <f t="shared" si="126"/>
        <v>0.16059343521221781</v>
      </c>
      <c r="V93" s="59">
        <f t="shared" si="126"/>
        <v>0.16059343521221781</v>
      </c>
      <c r="W93" s="59">
        <f t="shared" si="126"/>
        <v>0.16059343521221781</v>
      </c>
      <c r="X93" s="59">
        <f t="shared" si="126"/>
        <v>0.16059343521221781</v>
      </c>
      <c r="Y93" s="59">
        <f t="shared" si="125"/>
        <v>0.16059343521221781</v>
      </c>
      <c r="Z93" s="59">
        <f t="shared" si="123"/>
        <v>0.16059343521221781</v>
      </c>
      <c r="AA93" s="59">
        <f t="shared" si="123"/>
        <v>0.16059343521221781</v>
      </c>
      <c r="AB93" s="59">
        <f t="shared" si="123"/>
        <v>0.16059343521221781</v>
      </c>
      <c r="AC93" s="59">
        <f t="shared" si="123"/>
        <v>0.16059343521221781</v>
      </c>
      <c r="AD93" s="59">
        <f t="shared" si="123"/>
        <v>0.16059343521221781</v>
      </c>
      <c r="AE93" s="59">
        <f t="shared" si="123"/>
        <v>0.16059343521221781</v>
      </c>
      <c r="AF93" s="59">
        <f t="shared" si="123"/>
        <v>0.16059343521221781</v>
      </c>
      <c r="AG93" s="59">
        <f t="shared" si="123"/>
        <v>0.16059343521221781</v>
      </c>
      <c r="AH93" s="59">
        <f t="shared" si="123"/>
        <v>0.16059343521221781</v>
      </c>
      <c r="AI93" s="59">
        <f t="shared" si="123"/>
        <v>0.16059343521221781</v>
      </c>
      <c r="AJ93" s="59">
        <f t="shared" si="124"/>
        <v>0.16059343521221781</v>
      </c>
      <c r="AK93" s="59">
        <f t="shared" si="124"/>
        <v>0.16059343521221781</v>
      </c>
      <c r="AL93" s="59">
        <f t="shared" si="124"/>
        <v>0.16059343521221781</v>
      </c>
      <c r="AM93" s="59">
        <f t="shared" si="124"/>
        <v>0.16059343521221781</v>
      </c>
      <c r="AN93" s="59">
        <f t="shared" si="124"/>
        <v>0.16059343521221781</v>
      </c>
      <c r="AO93" s="59">
        <f t="shared" si="124"/>
        <v>0.16059343521221781</v>
      </c>
      <c r="AP93" s="59">
        <f t="shared" si="124"/>
        <v>0.16059343521221781</v>
      </c>
      <c r="AQ93" s="59">
        <f t="shared" si="124"/>
        <v>0.16059343521221781</v>
      </c>
      <c r="AR93" s="59">
        <f t="shared" si="124"/>
        <v>0.16059343521221781</v>
      </c>
      <c r="AS93" s="59">
        <f t="shared" si="124"/>
        <v>4.5604135780127049</v>
      </c>
      <c r="AT93" s="59">
        <f t="shared" si="124"/>
        <v>0</v>
      </c>
      <c r="AU93" s="59">
        <f t="shared" si="124"/>
        <v>0</v>
      </c>
      <c r="AV93" s="59">
        <f t="shared" si="124"/>
        <v>0</v>
      </c>
      <c r="AW93" s="59">
        <f t="shared" si="124"/>
        <v>0</v>
      </c>
    </row>
    <row r="94" spans="1:49" x14ac:dyDescent="0.25">
      <c r="A94" s="184">
        <f t="shared" si="119"/>
        <v>37</v>
      </c>
      <c r="B94" s="182">
        <f>AT$7</f>
        <v>3.7000000000000005E-2</v>
      </c>
      <c r="C94" s="180">
        <f>AT$12</f>
        <v>4.1349557778760961E-2</v>
      </c>
      <c r="D94" s="61">
        <f t="shared" si="116"/>
        <v>4.5318147470845016</v>
      </c>
      <c r="E94" s="59">
        <f t="shared" si="117"/>
        <v>0.16767714564212657</v>
      </c>
      <c r="J94" s="59">
        <f t="shared" si="126"/>
        <v>0.16767714564212657</v>
      </c>
      <c r="K94" s="59">
        <f t="shared" si="126"/>
        <v>0.16767714564212657</v>
      </c>
      <c r="L94" s="59">
        <f t="shared" si="126"/>
        <v>0.16767714564212657</v>
      </c>
      <c r="M94" s="59">
        <f t="shared" si="126"/>
        <v>0.16767714564212657</v>
      </c>
      <c r="N94" s="59">
        <f t="shared" si="126"/>
        <v>0.16767714564212657</v>
      </c>
      <c r="O94" s="59">
        <f t="shared" si="126"/>
        <v>0.16767714564212657</v>
      </c>
      <c r="P94" s="59">
        <f t="shared" si="126"/>
        <v>0.16767714564212657</v>
      </c>
      <c r="Q94" s="59">
        <f t="shared" si="126"/>
        <v>0.16767714564212657</v>
      </c>
      <c r="R94" s="59">
        <f t="shared" si="126"/>
        <v>0.16767714564212657</v>
      </c>
      <c r="S94" s="59">
        <f t="shared" si="126"/>
        <v>0.16767714564212657</v>
      </c>
      <c r="T94" s="59">
        <f t="shared" si="126"/>
        <v>0.16767714564212657</v>
      </c>
      <c r="U94" s="59">
        <f t="shared" si="126"/>
        <v>0.16767714564212657</v>
      </c>
      <c r="V94" s="59">
        <f t="shared" si="126"/>
        <v>0.16767714564212657</v>
      </c>
      <c r="W94" s="59">
        <f t="shared" si="126"/>
        <v>0.16767714564212657</v>
      </c>
      <c r="X94" s="59">
        <f t="shared" si="126"/>
        <v>0.16767714564212657</v>
      </c>
      <c r="Y94" s="59">
        <f t="shared" si="125"/>
        <v>0.16767714564212657</v>
      </c>
      <c r="Z94" s="59">
        <f t="shared" si="123"/>
        <v>0.16767714564212657</v>
      </c>
      <c r="AA94" s="59">
        <f t="shared" si="123"/>
        <v>0.16767714564212657</v>
      </c>
      <c r="AB94" s="59">
        <f t="shared" si="123"/>
        <v>0.16767714564212657</v>
      </c>
      <c r="AC94" s="59">
        <f t="shared" si="123"/>
        <v>0.16767714564212657</v>
      </c>
      <c r="AD94" s="59">
        <f t="shared" si="123"/>
        <v>0.16767714564212657</v>
      </c>
      <c r="AE94" s="59">
        <f t="shared" si="123"/>
        <v>0.16767714564212657</v>
      </c>
      <c r="AF94" s="59">
        <f t="shared" si="123"/>
        <v>0.16767714564212657</v>
      </c>
      <c r="AG94" s="59">
        <f t="shared" si="123"/>
        <v>0.16767714564212657</v>
      </c>
      <c r="AH94" s="59">
        <f t="shared" si="123"/>
        <v>0.16767714564212657</v>
      </c>
      <c r="AI94" s="59">
        <f t="shared" si="123"/>
        <v>0.16767714564212657</v>
      </c>
      <c r="AJ94" s="59">
        <f t="shared" si="124"/>
        <v>0.16767714564212657</v>
      </c>
      <c r="AK94" s="59">
        <f t="shared" si="124"/>
        <v>0.16767714564212657</v>
      </c>
      <c r="AL94" s="59">
        <f t="shared" si="124"/>
        <v>0.16767714564212657</v>
      </c>
      <c r="AM94" s="59">
        <f t="shared" si="124"/>
        <v>0.16767714564212657</v>
      </c>
      <c r="AN94" s="59">
        <f t="shared" si="124"/>
        <v>0.16767714564212657</v>
      </c>
      <c r="AO94" s="59">
        <f t="shared" si="124"/>
        <v>0.16767714564212657</v>
      </c>
      <c r="AP94" s="59">
        <f t="shared" si="124"/>
        <v>0.16767714564212657</v>
      </c>
      <c r="AQ94" s="59">
        <f t="shared" si="124"/>
        <v>0.16767714564212657</v>
      </c>
      <c r="AR94" s="59">
        <f t="shared" si="124"/>
        <v>0.16767714564212657</v>
      </c>
      <c r="AS94" s="59">
        <f t="shared" si="124"/>
        <v>0.16767714564212657</v>
      </c>
      <c r="AT94" s="59">
        <f t="shared" si="124"/>
        <v>4.6994918927266278</v>
      </c>
      <c r="AU94" s="59">
        <f t="shared" si="124"/>
        <v>0</v>
      </c>
      <c r="AV94" s="59">
        <f t="shared" si="124"/>
        <v>0</v>
      </c>
      <c r="AW94" s="59">
        <f t="shared" si="124"/>
        <v>0</v>
      </c>
    </row>
    <row r="95" spans="1:49" x14ac:dyDescent="0.25">
      <c r="A95" s="184">
        <f t="shared" si="119"/>
        <v>38</v>
      </c>
      <c r="B95" s="182">
        <f>AU$7</f>
        <v>3.7500000000000006E-2</v>
      </c>
      <c r="C95" s="180">
        <f>AU$12</f>
        <v>4.2590044512123788E-2</v>
      </c>
      <c r="D95" s="61">
        <f t="shared" si="116"/>
        <v>4.6677691894970366</v>
      </c>
      <c r="E95" s="59">
        <f t="shared" si="117"/>
        <v>0.1750413446061389</v>
      </c>
      <c r="J95" s="59">
        <f t="shared" si="126"/>
        <v>0.1750413446061389</v>
      </c>
      <c r="K95" s="59">
        <f t="shared" si="126"/>
        <v>0.1750413446061389</v>
      </c>
      <c r="L95" s="59">
        <f t="shared" si="126"/>
        <v>0.1750413446061389</v>
      </c>
      <c r="M95" s="59">
        <f t="shared" si="126"/>
        <v>0.1750413446061389</v>
      </c>
      <c r="N95" s="59">
        <f t="shared" si="126"/>
        <v>0.1750413446061389</v>
      </c>
      <c r="O95" s="59">
        <f t="shared" si="126"/>
        <v>0.1750413446061389</v>
      </c>
      <c r="P95" s="59">
        <f t="shared" si="126"/>
        <v>0.1750413446061389</v>
      </c>
      <c r="Q95" s="59">
        <f t="shared" si="126"/>
        <v>0.1750413446061389</v>
      </c>
      <c r="R95" s="59">
        <f t="shared" si="126"/>
        <v>0.1750413446061389</v>
      </c>
      <c r="S95" s="59">
        <f t="shared" si="126"/>
        <v>0.1750413446061389</v>
      </c>
      <c r="T95" s="59">
        <f t="shared" si="126"/>
        <v>0.1750413446061389</v>
      </c>
      <c r="U95" s="59">
        <f t="shared" si="126"/>
        <v>0.1750413446061389</v>
      </c>
      <c r="V95" s="59">
        <f t="shared" si="126"/>
        <v>0.1750413446061389</v>
      </c>
      <c r="W95" s="59">
        <f t="shared" si="126"/>
        <v>0.1750413446061389</v>
      </c>
      <c r="X95" s="59">
        <f t="shared" si="126"/>
        <v>0.1750413446061389</v>
      </c>
      <c r="Y95" s="59">
        <f t="shared" si="125"/>
        <v>0.1750413446061389</v>
      </c>
      <c r="Z95" s="59">
        <f t="shared" si="123"/>
        <v>0.1750413446061389</v>
      </c>
      <c r="AA95" s="59">
        <f t="shared" si="123"/>
        <v>0.1750413446061389</v>
      </c>
      <c r="AB95" s="59">
        <f t="shared" si="123"/>
        <v>0.1750413446061389</v>
      </c>
      <c r="AC95" s="59">
        <f t="shared" si="123"/>
        <v>0.1750413446061389</v>
      </c>
      <c r="AD95" s="59">
        <f t="shared" si="123"/>
        <v>0.1750413446061389</v>
      </c>
      <c r="AE95" s="59">
        <f t="shared" si="123"/>
        <v>0.1750413446061389</v>
      </c>
      <c r="AF95" s="59">
        <f t="shared" si="123"/>
        <v>0.1750413446061389</v>
      </c>
      <c r="AG95" s="59">
        <f t="shared" si="123"/>
        <v>0.1750413446061389</v>
      </c>
      <c r="AH95" s="59">
        <f t="shared" si="123"/>
        <v>0.1750413446061389</v>
      </c>
      <c r="AI95" s="59">
        <f t="shared" si="123"/>
        <v>0.1750413446061389</v>
      </c>
      <c r="AJ95" s="59">
        <f t="shared" si="124"/>
        <v>0.1750413446061389</v>
      </c>
      <c r="AK95" s="59">
        <f t="shared" si="124"/>
        <v>0.1750413446061389</v>
      </c>
      <c r="AL95" s="59">
        <f t="shared" si="124"/>
        <v>0.1750413446061389</v>
      </c>
      <c r="AM95" s="59">
        <f t="shared" si="124"/>
        <v>0.1750413446061389</v>
      </c>
      <c r="AN95" s="59">
        <f t="shared" si="124"/>
        <v>0.1750413446061389</v>
      </c>
      <c r="AO95" s="59">
        <f t="shared" si="124"/>
        <v>0.1750413446061389</v>
      </c>
      <c r="AP95" s="59">
        <f t="shared" si="124"/>
        <v>0.1750413446061389</v>
      </c>
      <c r="AQ95" s="59">
        <f t="shared" si="124"/>
        <v>0.1750413446061389</v>
      </c>
      <c r="AR95" s="59">
        <f t="shared" si="124"/>
        <v>0.1750413446061389</v>
      </c>
      <c r="AS95" s="59">
        <f t="shared" si="124"/>
        <v>0.1750413446061389</v>
      </c>
      <c r="AT95" s="59">
        <f t="shared" si="124"/>
        <v>0.1750413446061389</v>
      </c>
      <c r="AU95" s="59">
        <f t="shared" si="124"/>
        <v>4.8428105341031751</v>
      </c>
      <c r="AV95" s="59">
        <f t="shared" si="124"/>
        <v>0</v>
      </c>
      <c r="AW95" s="59">
        <f t="shared" si="124"/>
        <v>0</v>
      </c>
    </row>
    <row r="96" spans="1:49" x14ac:dyDescent="0.25">
      <c r="A96" s="184">
        <f t="shared" si="119"/>
        <v>39</v>
      </c>
      <c r="B96" s="182">
        <f>AV$7</f>
        <v>3.8000000000000006E-2</v>
      </c>
      <c r="C96" s="180">
        <f>AV$12</f>
        <v>4.386774584748751E-2</v>
      </c>
      <c r="D96" s="61">
        <f t="shared" si="116"/>
        <v>4.8078022651819481</v>
      </c>
      <c r="E96" s="59">
        <f t="shared" si="117"/>
        <v>0.18269648607691405</v>
      </c>
      <c r="J96" s="59">
        <f t="shared" si="126"/>
        <v>0.18269648607691405</v>
      </c>
      <c r="K96" s="59">
        <f t="shared" si="126"/>
        <v>0.18269648607691405</v>
      </c>
      <c r="L96" s="59">
        <f t="shared" si="126"/>
        <v>0.18269648607691405</v>
      </c>
      <c r="M96" s="59">
        <f t="shared" si="126"/>
        <v>0.18269648607691405</v>
      </c>
      <c r="N96" s="59">
        <f t="shared" si="126"/>
        <v>0.18269648607691405</v>
      </c>
      <c r="O96" s="59">
        <f t="shared" si="126"/>
        <v>0.18269648607691405</v>
      </c>
      <c r="P96" s="59">
        <f t="shared" si="126"/>
        <v>0.18269648607691405</v>
      </c>
      <c r="Q96" s="59">
        <f t="shared" si="126"/>
        <v>0.18269648607691405</v>
      </c>
      <c r="R96" s="59">
        <f t="shared" si="126"/>
        <v>0.18269648607691405</v>
      </c>
      <c r="S96" s="59">
        <f t="shared" si="126"/>
        <v>0.18269648607691405</v>
      </c>
      <c r="T96" s="59">
        <f t="shared" si="126"/>
        <v>0.18269648607691405</v>
      </c>
      <c r="U96" s="59">
        <f t="shared" si="126"/>
        <v>0.18269648607691405</v>
      </c>
      <c r="V96" s="59">
        <f t="shared" si="126"/>
        <v>0.18269648607691405</v>
      </c>
      <c r="W96" s="59">
        <f t="shared" si="126"/>
        <v>0.18269648607691405</v>
      </c>
      <c r="X96" s="59">
        <f t="shared" si="126"/>
        <v>0.18269648607691405</v>
      </c>
      <c r="Y96" s="59">
        <f t="shared" si="125"/>
        <v>0.18269648607691405</v>
      </c>
      <c r="Z96" s="59">
        <f t="shared" si="123"/>
        <v>0.18269648607691405</v>
      </c>
      <c r="AA96" s="59">
        <f t="shared" si="123"/>
        <v>0.18269648607691405</v>
      </c>
      <c r="AB96" s="59">
        <f t="shared" si="123"/>
        <v>0.18269648607691405</v>
      </c>
      <c r="AC96" s="59">
        <f t="shared" si="123"/>
        <v>0.18269648607691405</v>
      </c>
      <c r="AD96" s="59">
        <f t="shared" si="123"/>
        <v>0.18269648607691405</v>
      </c>
      <c r="AE96" s="59">
        <f t="shared" si="123"/>
        <v>0.18269648607691405</v>
      </c>
      <c r="AF96" s="59">
        <f t="shared" si="123"/>
        <v>0.18269648607691405</v>
      </c>
      <c r="AG96" s="59">
        <f t="shared" si="123"/>
        <v>0.18269648607691405</v>
      </c>
      <c r="AH96" s="59">
        <f t="shared" si="123"/>
        <v>0.18269648607691405</v>
      </c>
      <c r="AI96" s="59">
        <f t="shared" si="123"/>
        <v>0.18269648607691405</v>
      </c>
      <c r="AJ96" s="59">
        <f t="shared" si="124"/>
        <v>0.18269648607691405</v>
      </c>
      <c r="AK96" s="59">
        <f t="shared" si="124"/>
        <v>0.18269648607691405</v>
      </c>
      <c r="AL96" s="59">
        <f t="shared" si="124"/>
        <v>0.18269648607691405</v>
      </c>
      <c r="AM96" s="59">
        <f t="shared" si="124"/>
        <v>0.18269648607691405</v>
      </c>
      <c r="AN96" s="59">
        <f t="shared" si="124"/>
        <v>0.18269648607691405</v>
      </c>
      <c r="AO96" s="59">
        <f t="shared" si="124"/>
        <v>0.18269648607691405</v>
      </c>
      <c r="AP96" s="59">
        <f t="shared" si="124"/>
        <v>0.18269648607691405</v>
      </c>
      <c r="AQ96" s="59">
        <f t="shared" si="124"/>
        <v>0.18269648607691405</v>
      </c>
      <c r="AR96" s="59">
        <f t="shared" si="124"/>
        <v>0.18269648607691405</v>
      </c>
      <c r="AS96" s="59">
        <f t="shared" si="124"/>
        <v>0.18269648607691405</v>
      </c>
      <c r="AT96" s="59">
        <f t="shared" si="124"/>
        <v>0.18269648607691405</v>
      </c>
      <c r="AU96" s="59">
        <f t="shared" si="124"/>
        <v>0.18269648607691405</v>
      </c>
      <c r="AV96" s="59">
        <f t="shared" si="124"/>
        <v>4.9904987512588619</v>
      </c>
      <c r="AW96" s="59">
        <f t="shared" si="124"/>
        <v>0</v>
      </c>
    </row>
    <row r="97" spans="1:49" x14ac:dyDescent="0.25">
      <c r="A97" s="184">
        <f t="shared" si="119"/>
        <v>40</v>
      </c>
      <c r="B97" s="182">
        <f>AW$7</f>
        <v>3.85E-2</v>
      </c>
      <c r="C97" s="180">
        <f>AW$12</f>
        <v>4.5183778222912134E-2</v>
      </c>
      <c r="D97" s="61">
        <f t="shared" si="116"/>
        <v>4.9520363331374071</v>
      </c>
      <c r="E97" s="59">
        <f t="shared" si="117"/>
        <v>0.19065339882579016</v>
      </c>
      <c r="J97" s="59">
        <f t="shared" si="126"/>
        <v>0.19065339882579016</v>
      </c>
      <c r="K97" s="59">
        <f t="shared" si="126"/>
        <v>0.19065339882579016</v>
      </c>
      <c r="L97" s="59">
        <f t="shared" si="126"/>
        <v>0.19065339882579016</v>
      </c>
      <c r="M97" s="59">
        <f t="shared" si="126"/>
        <v>0.19065339882579016</v>
      </c>
      <c r="N97" s="59">
        <f t="shared" si="126"/>
        <v>0.19065339882579016</v>
      </c>
      <c r="O97" s="59">
        <f t="shared" si="126"/>
        <v>0.19065339882579016</v>
      </c>
      <c r="P97" s="59">
        <f t="shared" si="126"/>
        <v>0.19065339882579016</v>
      </c>
      <c r="Q97" s="59">
        <f t="shared" si="126"/>
        <v>0.19065339882579016</v>
      </c>
      <c r="R97" s="59">
        <f t="shared" si="126"/>
        <v>0.19065339882579016</v>
      </c>
      <c r="S97" s="59">
        <f t="shared" si="126"/>
        <v>0.19065339882579016</v>
      </c>
      <c r="T97" s="59">
        <f t="shared" si="126"/>
        <v>0.19065339882579016</v>
      </c>
      <c r="U97" s="59">
        <f t="shared" si="126"/>
        <v>0.19065339882579016</v>
      </c>
      <c r="V97" s="59">
        <f t="shared" si="126"/>
        <v>0.19065339882579016</v>
      </c>
      <c r="W97" s="59">
        <f t="shared" si="126"/>
        <v>0.19065339882579016</v>
      </c>
      <c r="X97" s="59">
        <f t="shared" si="126"/>
        <v>0.19065339882579016</v>
      </c>
      <c r="Y97" s="59">
        <f t="shared" si="125"/>
        <v>0.19065339882579016</v>
      </c>
      <c r="Z97" s="59">
        <f t="shared" si="123"/>
        <v>0.19065339882579016</v>
      </c>
      <c r="AA97" s="59">
        <f t="shared" si="123"/>
        <v>0.19065339882579016</v>
      </c>
      <c r="AB97" s="59">
        <f t="shared" si="123"/>
        <v>0.19065339882579016</v>
      </c>
      <c r="AC97" s="59">
        <f t="shared" si="123"/>
        <v>0.19065339882579016</v>
      </c>
      <c r="AD97" s="59">
        <f t="shared" si="123"/>
        <v>0.19065339882579016</v>
      </c>
      <c r="AE97" s="59">
        <f t="shared" si="123"/>
        <v>0.19065339882579016</v>
      </c>
      <c r="AF97" s="59">
        <f t="shared" si="123"/>
        <v>0.19065339882579016</v>
      </c>
      <c r="AG97" s="59">
        <f t="shared" si="123"/>
        <v>0.19065339882579016</v>
      </c>
      <c r="AH97" s="59">
        <f t="shared" si="123"/>
        <v>0.19065339882579016</v>
      </c>
      <c r="AI97" s="59">
        <f t="shared" si="123"/>
        <v>0.19065339882579016</v>
      </c>
      <c r="AJ97" s="59">
        <f t="shared" si="124"/>
        <v>0.19065339882579016</v>
      </c>
      <c r="AK97" s="59">
        <f t="shared" si="124"/>
        <v>0.19065339882579016</v>
      </c>
      <c r="AL97" s="59">
        <f t="shared" si="124"/>
        <v>0.19065339882579016</v>
      </c>
      <c r="AM97" s="59">
        <f t="shared" si="124"/>
        <v>0.19065339882579016</v>
      </c>
      <c r="AN97" s="59">
        <f t="shared" si="124"/>
        <v>0.19065339882579016</v>
      </c>
      <c r="AO97" s="59">
        <f t="shared" si="124"/>
        <v>0.19065339882579016</v>
      </c>
      <c r="AP97" s="59">
        <f t="shared" si="124"/>
        <v>0.19065339882579016</v>
      </c>
      <c r="AQ97" s="59">
        <f t="shared" si="124"/>
        <v>0.19065339882579016</v>
      </c>
      <c r="AR97" s="59">
        <f t="shared" si="124"/>
        <v>0.19065339882579016</v>
      </c>
      <c r="AS97" s="59">
        <f t="shared" si="124"/>
        <v>0.19065339882579016</v>
      </c>
      <c r="AT97" s="59">
        <f t="shared" si="124"/>
        <v>0.19065339882579016</v>
      </c>
      <c r="AU97" s="59">
        <f t="shared" si="124"/>
        <v>0.19065339882579016</v>
      </c>
      <c r="AV97" s="59">
        <f t="shared" si="124"/>
        <v>0.19065339882579016</v>
      </c>
      <c r="AW97" s="59">
        <f t="shared" si="124"/>
        <v>5.1426897319631975</v>
      </c>
    </row>
    <row r="98" spans="1:49" x14ac:dyDescent="0.25">
      <c r="A98" s="184"/>
      <c r="B98" s="59"/>
      <c r="C98" s="20"/>
      <c r="D98" s="61"/>
      <c r="E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</row>
    <row r="99" spans="1:49" x14ac:dyDescent="0.25">
      <c r="A99" s="184"/>
      <c r="B99" s="59"/>
      <c r="C99" s="185">
        <f>SUM(C58:C97)</f>
        <v>0.99999999999999956</v>
      </c>
      <c r="D99" s="186">
        <f>SUM(D58:D97)</f>
        <v>109.59765933487805</v>
      </c>
      <c r="E99" s="59"/>
      <c r="G99" s="3" t="s">
        <v>310</v>
      </c>
      <c r="H99" s="20">
        <f>IRR(I99:AW99)</f>
        <v>3.3651484557995159E-2</v>
      </c>
      <c r="I99" s="3">
        <f>-D99</f>
        <v>-109.59765933487805</v>
      </c>
      <c r="J99" s="59">
        <f>SUM(J58:J97)</f>
        <v>3.5505189785445381</v>
      </c>
      <c r="K99" s="59">
        <f t="shared" ref="K99:AW99" si="127">SUM(K58:K97)</f>
        <v>3.5505189785445381</v>
      </c>
      <c r="L99" s="59">
        <f t="shared" si="127"/>
        <v>3.5505189785445381</v>
      </c>
      <c r="M99" s="59">
        <f t="shared" si="127"/>
        <v>3.5505189785445381</v>
      </c>
      <c r="N99" s="59">
        <f t="shared" si="127"/>
        <v>3.5505189785445381</v>
      </c>
      <c r="O99" s="59">
        <f t="shared" si="127"/>
        <v>5.3631866216297235</v>
      </c>
      <c r="P99" s="59">
        <f t="shared" si="127"/>
        <v>5.3814945648248838</v>
      </c>
      <c r="Q99" s="59">
        <f t="shared" si="127"/>
        <v>5.3992315177124723</v>
      </c>
      <c r="R99" s="59">
        <f t="shared" si="127"/>
        <v>5.4155775200841392</v>
      </c>
      <c r="S99" s="59">
        <f t="shared" si="127"/>
        <v>5.4304331516513304</v>
      </c>
      <c r="T99" s="59">
        <f t="shared" si="127"/>
        <v>5.4426741920626966</v>
      </c>
      <c r="U99" s="59">
        <f t="shared" si="127"/>
        <v>5.453181085082452</v>
      </c>
      <c r="V99" s="59">
        <f t="shared" si="127"/>
        <v>5.4618387649307314</v>
      </c>
      <c r="W99" s="59">
        <f t="shared" si="127"/>
        <v>5.4689726931257132</v>
      </c>
      <c r="X99" s="59">
        <f t="shared" si="127"/>
        <v>5.474713275970112</v>
      </c>
      <c r="Y99" s="59">
        <f t="shared" si="127"/>
        <v>5.4780244441547623</v>
      </c>
      <c r="Z99" s="59">
        <f t="shared" si="127"/>
        <v>5.4799733031434421</v>
      </c>
      <c r="AA99" s="59">
        <f t="shared" si="127"/>
        <v>5.4804751343330267</v>
      </c>
      <c r="AB99" s="59">
        <f t="shared" si="127"/>
        <v>5.4794413620824818</v>
      </c>
      <c r="AC99" s="59">
        <f t="shared" si="127"/>
        <v>5.476779398537329</v>
      </c>
      <c r="AD99" s="59">
        <f t="shared" si="127"/>
        <v>5.4726666648600668</v>
      </c>
      <c r="AE99" s="59">
        <f t="shared" si="127"/>
        <v>5.4670185106099609</v>
      </c>
      <c r="AF99" s="59">
        <f t="shared" si="127"/>
        <v>5.4603282719007096</v>
      </c>
      <c r="AG99" s="59">
        <f t="shared" si="127"/>
        <v>5.4528381133457868</v>
      </c>
      <c r="AH99" s="59">
        <f t="shared" si="127"/>
        <v>5.4445060609692915</v>
      </c>
      <c r="AI99" s="59">
        <f t="shared" si="127"/>
        <v>5.4352883422846272</v>
      </c>
      <c r="AJ99" s="59">
        <f t="shared" si="127"/>
        <v>5.4251393161604442</v>
      </c>
      <c r="AK99" s="59">
        <f t="shared" si="127"/>
        <v>5.4143486096748603</v>
      </c>
      <c r="AL99" s="59">
        <f t="shared" si="127"/>
        <v>5.4028868561297054</v>
      </c>
      <c r="AM99" s="59">
        <f t="shared" si="127"/>
        <v>5.3907235043372399</v>
      </c>
      <c r="AN99" s="59">
        <f t="shared" si="127"/>
        <v>5.377826773980817</v>
      </c>
      <c r="AO99" s="59">
        <f t="shared" si="127"/>
        <v>5.3626454799612562</v>
      </c>
      <c r="AP99" s="59">
        <f t="shared" si="127"/>
        <v>5.3450541555160918</v>
      </c>
      <c r="AQ99" s="59">
        <f t="shared" si="127"/>
        <v>5.3249218619844019</v>
      </c>
      <c r="AR99" s="59">
        <f t="shared" si="127"/>
        <v>5.3021119734129973</v>
      </c>
      <c r="AS99" s="59">
        <f t="shared" si="127"/>
        <v>5.2764819531636737</v>
      </c>
      <c r="AT99" s="59">
        <f t="shared" si="127"/>
        <v>5.2478831222354705</v>
      </c>
      <c r="AU99" s="59">
        <f t="shared" si="127"/>
        <v>5.2161604190058792</v>
      </c>
      <c r="AV99" s="59">
        <f t="shared" si="127"/>
        <v>5.1811521500846522</v>
      </c>
      <c r="AW99" s="59">
        <f t="shared" si="127"/>
        <v>5.1426897319631975</v>
      </c>
    </row>
    <row r="100" spans="1:49" x14ac:dyDescent="0.25">
      <c r="G100" s="3" t="s">
        <v>311</v>
      </c>
      <c r="H100" s="3">
        <f>SUM(J100:AW100)</f>
        <v>109.59765933487805</v>
      </c>
      <c r="J100" s="59">
        <f>J14</f>
        <v>0</v>
      </c>
      <c r="K100" s="59">
        <f t="shared" ref="K100:AW100" si="128">K14</f>
        <v>0</v>
      </c>
      <c r="L100" s="59">
        <f t="shared" si="128"/>
        <v>0</v>
      </c>
      <c r="M100" s="59">
        <f t="shared" si="128"/>
        <v>0</v>
      </c>
      <c r="N100" s="59">
        <f t="shared" si="128"/>
        <v>0</v>
      </c>
      <c r="O100" s="59">
        <f t="shared" si="128"/>
        <v>1.8126676430851851</v>
      </c>
      <c r="P100" s="59">
        <f t="shared" si="128"/>
        <v>1.8670476723777407</v>
      </c>
      <c r="Q100" s="59">
        <f t="shared" si="128"/>
        <v>1.9230591025490731</v>
      </c>
      <c r="R100" s="59">
        <f t="shared" si="128"/>
        <v>1.980750875625545</v>
      </c>
      <c r="S100" s="59">
        <f t="shared" si="128"/>
        <v>2.0401734018943114</v>
      </c>
      <c r="T100" s="59">
        <f t="shared" si="128"/>
        <v>2.1013786039511411</v>
      </c>
      <c r="U100" s="59">
        <f t="shared" si="128"/>
        <v>2.1644199620696751</v>
      </c>
      <c r="V100" s="59">
        <f t="shared" si="128"/>
        <v>2.2293525609317659</v>
      </c>
      <c r="W100" s="59">
        <f t="shared" si="128"/>
        <v>2.2962331377597187</v>
      </c>
      <c r="X100" s="59">
        <f t="shared" si="128"/>
        <v>2.3651201318925104</v>
      </c>
      <c r="Y100" s="59">
        <f t="shared" si="128"/>
        <v>2.4360737358492859</v>
      </c>
      <c r="Z100" s="59">
        <f t="shared" si="128"/>
        <v>2.5091559479247647</v>
      </c>
      <c r="AA100" s="59">
        <f t="shared" si="128"/>
        <v>2.5844306263625074</v>
      </c>
      <c r="AB100" s="59">
        <f t="shared" si="128"/>
        <v>2.661963545153383</v>
      </c>
      <c r="AC100" s="59">
        <f t="shared" si="128"/>
        <v>2.7418224515079848</v>
      </c>
      <c r="AD100" s="59">
        <f t="shared" si="128"/>
        <v>2.8240771250532242</v>
      </c>
      <c r="AE100" s="59">
        <f t="shared" si="128"/>
        <v>2.9087994388048215</v>
      </c>
      <c r="AF100" s="59">
        <f t="shared" si="128"/>
        <v>2.9960634219689659</v>
      </c>
      <c r="AG100" s="59">
        <f t="shared" si="128"/>
        <v>3.0859453246280348</v>
      </c>
      <c r="AH100" s="59">
        <f t="shared" si="128"/>
        <v>3.1785236843668758</v>
      </c>
      <c r="AI100" s="59">
        <f t="shared" si="128"/>
        <v>3.2738793948978824</v>
      </c>
      <c r="AJ100" s="59">
        <f t="shared" si="128"/>
        <v>3.372095776744819</v>
      </c>
      <c r="AK100" s="59">
        <f t="shared" si="128"/>
        <v>3.4732586500471636</v>
      </c>
      <c r="AL100" s="59">
        <f t="shared" si="128"/>
        <v>3.5774564095485788</v>
      </c>
      <c r="AM100" s="59">
        <f t="shared" si="128"/>
        <v>3.6847801018350359</v>
      </c>
      <c r="AN100" s="59">
        <f t="shared" si="128"/>
        <v>3.7953235048900869</v>
      </c>
      <c r="AO100" s="59">
        <f t="shared" si="128"/>
        <v>3.9091832100367894</v>
      </c>
      <c r="AP100" s="59">
        <f t="shared" si="128"/>
        <v>4.0264587063378938</v>
      </c>
      <c r="AQ100" s="59">
        <f t="shared" si="128"/>
        <v>4.1472524675280305</v>
      </c>
      <c r="AR100" s="59">
        <f t="shared" si="128"/>
        <v>4.2716700415538709</v>
      </c>
      <c r="AS100" s="59">
        <f t="shared" si="128"/>
        <v>4.3998201428004871</v>
      </c>
      <c r="AT100" s="59">
        <f t="shared" si="128"/>
        <v>4.5318147470845016</v>
      </c>
      <c r="AU100" s="59">
        <f t="shared" si="128"/>
        <v>4.6677691894970366</v>
      </c>
      <c r="AV100" s="59">
        <f t="shared" si="128"/>
        <v>4.8078022651819481</v>
      </c>
      <c r="AW100" s="59">
        <f t="shared" si="128"/>
        <v>4.9520363331374071</v>
      </c>
    </row>
    <row r="101" spans="1:49" x14ac:dyDescent="0.25">
      <c r="G101" s="3" t="s">
        <v>313</v>
      </c>
      <c r="H101" s="3">
        <f>SUM(J101:AW101)</f>
        <v>96.983604458751088</v>
      </c>
      <c r="J101" s="59">
        <f>J99-J100</f>
        <v>3.5505189785445381</v>
      </c>
      <c r="K101" s="59">
        <f t="shared" ref="K101:AW101" si="129">K99-K100</f>
        <v>3.5505189785445381</v>
      </c>
      <c r="L101" s="59">
        <f t="shared" si="129"/>
        <v>3.5505189785445381</v>
      </c>
      <c r="M101" s="59">
        <f t="shared" si="129"/>
        <v>3.5505189785445381</v>
      </c>
      <c r="N101" s="59">
        <f t="shared" si="129"/>
        <v>3.5505189785445381</v>
      </c>
      <c r="O101" s="59">
        <f t="shared" si="129"/>
        <v>3.5505189785445381</v>
      </c>
      <c r="P101" s="59">
        <f t="shared" si="129"/>
        <v>3.5144468924471433</v>
      </c>
      <c r="Q101" s="59">
        <f t="shared" si="129"/>
        <v>3.4761724151633993</v>
      </c>
      <c r="R101" s="59">
        <f t="shared" si="129"/>
        <v>3.4348266444585942</v>
      </c>
      <c r="S101" s="59">
        <f t="shared" si="129"/>
        <v>3.390259749757019</v>
      </c>
      <c r="T101" s="59">
        <f t="shared" si="129"/>
        <v>3.3412955881115556</v>
      </c>
      <c r="U101" s="59">
        <f t="shared" si="129"/>
        <v>3.2887611230127769</v>
      </c>
      <c r="V101" s="59">
        <f t="shared" si="129"/>
        <v>3.2324862039989655</v>
      </c>
      <c r="W101" s="59">
        <f t="shared" si="129"/>
        <v>3.1727395553659945</v>
      </c>
      <c r="X101" s="59">
        <f t="shared" si="129"/>
        <v>3.1095931440776017</v>
      </c>
      <c r="Y101" s="59">
        <f t="shared" si="129"/>
        <v>3.0419507083054764</v>
      </c>
      <c r="Z101" s="59">
        <f t="shared" si="129"/>
        <v>2.9708173552186774</v>
      </c>
      <c r="AA101" s="59">
        <f t="shared" si="129"/>
        <v>2.8960445079705193</v>
      </c>
      <c r="AB101" s="59">
        <f t="shared" si="129"/>
        <v>2.8174778169290988</v>
      </c>
      <c r="AC101" s="59">
        <f t="shared" si="129"/>
        <v>2.7349569470293442</v>
      </c>
      <c r="AD101" s="59">
        <f t="shared" si="129"/>
        <v>2.6485895398068426</v>
      </c>
      <c r="AE101" s="59">
        <f t="shared" si="129"/>
        <v>2.5582190718051394</v>
      </c>
      <c r="AF101" s="59">
        <f t="shared" si="129"/>
        <v>2.4642648499317437</v>
      </c>
      <c r="AG101" s="59">
        <f t="shared" si="129"/>
        <v>2.366892788717752</v>
      </c>
      <c r="AH101" s="59">
        <f t="shared" si="129"/>
        <v>2.2659823766024156</v>
      </c>
      <c r="AI101" s="59">
        <f t="shared" si="129"/>
        <v>2.1614089473867448</v>
      </c>
      <c r="AJ101" s="59">
        <f t="shared" si="129"/>
        <v>2.0530435394156252</v>
      </c>
      <c r="AK101" s="59">
        <f t="shared" si="129"/>
        <v>1.9410899596276967</v>
      </c>
      <c r="AL101" s="59">
        <f t="shared" si="129"/>
        <v>1.8254304465811266</v>
      </c>
      <c r="AM101" s="59">
        <f t="shared" si="129"/>
        <v>1.705943402502204</v>
      </c>
      <c r="AN101" s="59">
        <f t="shared" si="129"/>
        <v>1.5825032690907301</v>
      </c>
      <c r="AO101" s="59">
        <f t="shared" si="129"/>
        <v>1.4534622699244668</v>
      </c>
      <c r="AP101" s="59">
        <f t="shared" si="129"/>
        <v>1.3185954491781979</v>
      </c>
      <c r="AQ101" s="59">
        <f t="shared" si="129"/>
        <v>1.1776693944563714</v>
      </c>
      <c r="AR101" s="59">
        <f t="shared" si="129"/>
        <v>1.0304419318591265</v>
      </c>
      <c r="AS101" s="59">
        <f t="shared" si="129"/>
        <v>0.87666181036318669</v>
      </c>
      <c r="AT101" s="59">
        <f t="shared" si="129"/>
        <v>0.71606837515096888</v>
      </c>
      <c r="AU101" s="59">
        <f t="shared" si="129"/>
        <v>0.54839122950884267</v>
      </c>
      <c r="AV101" s="59">
        <f t="shared" si="129"/>
        <v>0.37334988490270415</v>
      </c>
      <c r="AW101" s="59">
        <f t="shared" si="129"/>
        <v>0.19065339882579035</v>
      </c>
    </row>
    <row r="102" spans="1:49" x14ac:dyDescent="0.25"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</row>
    <row r="103" spans="1:49" x14ac:dyDescent="0.25">
      <c r="A103" s="7" t="s">
        <v>316</v>
      </c>
      <c r="I103" s="26">
        <v>0</v>
      </c>
      <c r="J103" s="26">
        <f>I103+1</f>
        <v>1</v>
      </c>
      <c r="K103" s="26">
        <f t="shared" ref="K103" si="130">J103+1</f>
        <v>2</v>
      </c>
      <c r="L103" s="26">
        <f t="shared" ref="L103" si="131">K103+1</f>
        <v>3</v>
      </c>
      <c r="M103" s="26">
        <f t="shared" ref="M103" si="132">L103+1</f>
        <v>4</v>
      </c>
      <c r="N103" s="26">
        <f t="shared" ref="N103" si="133">M103+1</f>
        <v>5</v>
      </c>
      <c r="O103" s="26">
        <f t="shared" ref="O103" si="134">N103+1</f>
        <v>6</v>
      </c>
      <c r="P103" s="26">
        <f t="shared" ref="P103" si="135">O103+1</f>
        <v>7</v>
      </c>
      <c r="Q103" s="26">
        <f t="shared" ref="Q103" si="136">P103+1</f>
        <v>8</v>
      </c>
      <c r="R103" s="26">
        <f t="shared" ref="R103" si="137">Q103+1</f>
        <v>9</v>
      </c>
      <c r="S103" s="26">
        <f t="shared" ref="S103" si="138">R103+1</f>
        <v>10</v>
      </c>
      <c r="T103" s="26">
        <f t="shared" ref="T103" si="139">S103+1</f>
        <v>11</v>
      </c>
      <c r="U103" s="26">
        <f t="shared" ref="U103" si="140">T103+1</f>
        <v>12</v>
      </c>
      <c r="V103" s="26">
        <f t="shared" ref="V103" si="141">U103+1</f>
        <v>13</v>
      </c>
      <c r="W103" s="26">
        <f t="shared" ref="W103" si="142">V103+1</f>
        <v>14</v>
      </c>
      <c r="X103" s="26">
        <f t="shared" ref="X103" si="143">W103+1</f>
        <v>15</v>
      </c>
      <c r="Y103" s="26">
        <f t="shared" ref="Y103" si="144">X103+1</f>
        <v>16</v>
      </c>
      <c r="Z103" s="26">
        <f t="shared" ref="Z103" si="145">Y103+1</f>
        <v>17</v>
      </c>
      <c r="AA103" s="26">
        <f t="shared" ref="AA103" si="146">Z103+1</f>
        <v>18</v>
      </c>
      <c r="AB103" s="26">
        <f t="shared" ref="AB103" si="147">AA103+1</f>
        <v>19</v>
      </c>
      <c r="AC103" s="26">
        <f t="shared" ref="AC103" si="148">AB103+1</f>
        <v>20</v>
      </c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</row>
    <row r="104" spans="1:49" x14ac:dyDescent="0.25"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</row>
    <row r="105" spans="1:49" x14ac:dyDescent="0.25">
      <c r="F105" s="3" t="s">
        <v>318</v>
      </c>
      <c r="I105" s="3">
        <f>J10*0</f>
        <v>0</v>
      </c>
      <c r="J105" s="3">
        <f>J10</f>
        <v>20</v>
      </c>
      <c r="K105" s="3">
        <f t="shared" ref="K105:N105" si="149">K10</f>
        <v>20</v>
      </c>
      <c r="L105" s="3">
        <f t="shared" si="149"/>
        <v>20</v>
      </c>
      <c r="M105" s="3">
        <f t="shared" si="149"/>
        <v>20</v>
      </c>
      <c r="N105" s="3">
        <f t="shared" si="149"/>
        <v>20</v>
      </c>
      <c r="O105" s="3">
        <f t="shared" ref="O105:AC105" si="150">P10</f>
        <v>0</v>
      </c>
      <c r="P105" s="3">
        <f t="shared" si="150"/>
        <v>0</v>
      </c>
      <c r="Q105" s="3">
        <f t="shared" si="150"/>
        <v>0</v>
      </c>
      <c r="R105" s="3">
        <f t="shared" si="150"/>
        <v>0</v>
      </c>
      <c r="S105" s="3">
        <f t="shared" si="150"/>
        <v>0</v>
      </c>
      <c r="T105" s="3">
        <f t="shared" si="150"/>
        <v>0</v>
      </c>
      <c r="U105" s="3">
        <f t="shared" si="150"/>
        <v>0</v>
      </c>
      <c r="V105" s="3">
        <f t="shared" si="150"/>
        <v>0</v>
      </c>
      <c r="W105" s="3">
        <f t="shared" si="150"/>
        <v>0</v>
      </c>
      <c r="X105" s="3">
        <f t="shared" si="150"/>
        <v>0</v>
      </c>
      <c r="Y105" s="3">
        <f t="shared" si="150"/>
        <v>0</v>
      </c>
      <c r="Z105" s="3">
        <f t="shared" si="150"/>
        <v>0</v>
      </c>
      <c r="AA105" s="3">
        <f t="shared" si="150"/>
        <v>0</v>
      </c>
      <c r="AB105" s="3">
        <f t="shared" si="150"/>
        <v>0</v>
      </c>
      <c r="AC105" s="3">
        <f t="shared" si="150"/>
        <v>0</v>
      </c>
    </row>
    <row r="106" spans="1:49" x14ac:dyDescent="0.25">
      <c r="F106" s="3" t="s">
        <v>317</v>
      </c>
      <c r="J106" s="3">
        <f>J101*J11</f>
        <v>3.5505189785445381</v>
      </c>
      <c r="K106" s="3">
        <f t="shared" ref="K106:AC106" si="151">K101*K11</f>
        <v>3.5505189785445381</v>
      </c>
      <c r="L106" s="3">
        <f t="shared" si="151"/>
        <v>3.5505189785445381</v>
      </c>
      <c r="M106" s="3">
        <f t="shared" si="151"/>
        <v>3.5505189785445381</v>
      </c>
      <c r="N106" s="3">
        <f t="shared" si="151"/>
        <v>3.5505189785445381</v>
      </c>
      <c r="O106" s="3">
        <f t="shared" si="151"/>
        <v>0</v>
      </c>
      <c r="P106" s="3">
        <f t="shared" si="151"/>
        <v>0</v>
      </c>
      <c r="Q106" s="3">
        <f t="shared" si="151"/>
        <v>0</v>
      </c>
      <c r="R106" s="3">
        <f t="shared" si="151"/>
        <v>0</v>
      </c>
      <c r="S106" s="3">
        <f t="shared" si="151"/>
        <v>0</v>
      </c>
      <c r="T106" s="3">
        <f t="shared" si="151"/>
        <v>0</v>
      </c>
      <c r="U106" s="3">
        <f t="shared" si="151"/>
        <v>0</v>
      </c>
      <c r="V106" s="8">
        <f t="shared" si="151"/>
        <v>0</v>
      </c>
      <c r="W106" s="3">
        <f t="shared" si="151"/>
        <v>0</v>
      </c>
      <c r="X106" s="3">
        <f t="shared" si="151"/>
        <v>0</v>
      </c>
      <c r="Y106" s="3">
        <f t="shared" si="151"/>
        <v>0</v>
      </c>
      <c r="Z106" s="3">
        <f t="shared" si="151"/>
        <v>0</v>
      </c>
      <c r="AA106" s="3">
        <f t="shared" si="151"/>
        <v>0</v>
      </c>
      <c r="AB106" s="3">
        <f t="shared" si="151"/>
        <v>0</v>
      </c>
      <c r="AC106" s="3">
        <f t="shared" si="151"/>
        <v>0</v>
      </c>
    </row>
    <row r="107" spans="1:49" x14ac:dyDescent="0.25">
      <c r="F107" s="3" t="s">
        <v>319</v>
      </c>
      <c r="I107" s="3">
        <f>I105</f>
        <v>0</v>
      </c>
      <c r="J107" s="3">
        <f>J105+J106</f>
        <v>23.550518978544538</v>
      </c>
      <c r="K107" s="3">
        <f t="shared" ref="K107:AC107" si="152">K105+K106</f>
        <v>23.550518978544538</v>
      </c>
      <c r="L107" s="3">
        <f t="shared" si="152"/>
        <v>23.550518978544538</v>
      </c>
      <c r="M107" s="3">
        <f t="shared" si="152"/>
        <v>23.550518978544538</v>
      </c>
      <c r="N107" s="3">
        <f t="shared" si="152"/>
        <v>23.550518978544538</v>
      </c>
      <c r="O107" s="3">
        <f t="shared" si="152"/>
        <v>0</v>
      </c>
      <c r="P107" s="3">
        <f t="shared" si="152"/>
        <v>0</v>
      </c>
      <c r="Q107" s="3">
        <f t="shared" si="152"/>
        <v>0</v>
      </c>
      <c r="R107" s="3">
        <f t="shared" si="152"/>
        <v>0</v>
      </c>
      <c r="S107" s="3">
        <f t="shared" si="152"/>
        <v>0</v>
      </c>
      <c r="T107" s="3">
        <f t="shared" si="152"/>
        <v>0</v>
      </c>
      <c r="U107" s="3">
        <f t="shared" si="152"/>
        <v>0</v>
      </c>
      <c r="V107" s="3">
        <f t="shared" si="152"/>
        <v>0</v>
      </c>
      <c r="W107" s="3">
        <f t="shared" si="152"/>
        <v>0</v>
      </c>
      <c r="X107" s="3">
        <f t="shared" si="152"/>
        <v>0</v>
      </c>
      <c r="Y107" s="3">
        <f t="shared" si="152"/>
        <v>0</v>
      </c>
      <c r="Z107" s="3">
        <f t="shared" si="152"/>
        <v>0</v>
      </c>
      <c r="AA107" s="3">
        <f t="shared" si="152"/>
        <v>0</v>
      </c>
      <c r="AB107" s="3">
        <f t="shared" si="152"/>
        <v>0</v>
      </c>
      <c r="AC107" s="3">
        <f t="shared" si="152"/>
        <v>0</v>
      </c>
    </row>
    <row r="108" spans="1:49" x14ac:dyDescent="0.25">
      <c r="F108" s="3" t="s">
        <v>320</v>
      </c>
      <c r="I108" s="3">
        <f>I109+I107</f>
        <v>109.5976593348781</v>
      </c>
    </row>
    <row r="109" spans="1:49" x14ac:dyDescent="0.25">
      <c r="F109" s="3" t="s">
        <v>321</v>
      </c>
      <c r="I109" s="3">
        <f>C114</f>
        <v>109.5976593348781</v>
      </c>
    </row>
    <row r="111" spans="1:49" x14ac:dyDescent="0.25">
      <c r="A111" s="184"/>
      <c r="B111" s="189" t="s">
        <v>322</v>
      </c>
      <c r="C111"/>
      <c r="D111"/>
      <c r="E111"/>
      <c r="F111"/>
      <c r="G111"/>
      <c r="H111"/>
      <c r="I111" s="57"/>
    </row>
    <row r="112" spans="1:49" x14ac:dyDescent="0.25">
      <c r="A112" s="183" t="s">
        <v>323</v>
      </c>
      <c r="B112" s="183" t="s">
        <v>242</v>
      </c>
      <c r="C112" s="183" t="s">
        <v>289</v>
      </c>
      <c r="D112" s="183" t="s">
        <v>324</v>
      </c>
      <c r="E112" s="183" t="s">
        <v>325</v>
      </c>
      <c r="F112"/>
      <c r="G112"/>
      <c r="H112"/>
      <c r="I112"/>
    </row>
    <row r="113" spans="1:29" x14ac:dyDescent="0.25">
      <c r="A113"/>
      <c r="B113"/>
      <c r="C113"/>
      <c r="D113" s="252" t="s">
        <v>381</v>
      </c>
      <c r="E113"/>
      <c r="F113"/>
      <c r="G113"/>
      <c r="H113"/>
      <c r="I113" s="26"/>
      <c r="J113" s="26">
        <v>1</v>
      </c>
      <c r="K113" s="26">
        <f t="shared" ref="K113:AC113" si="153">J113+1</f>
        <v>2</v>
      </c>
      <c r="L113" s="26">
        <f t="shared" si="153"/>
        <v>3</v>
      </c>
      <c r="M113" s="26">
        <f t="shared" si="153"/>
        <v>4</v>
      </c>
      <c r="N113" s="26">
        <f t="shared" si="153"/>
        <v>5</v>
      </c>
      <c r="O113" s="26">
        <f t="shared" si="153"/>
        <v>6</v>
      </c>
      <c r="P113" s="26">
        <f t="shared" si="153"/>
        <v>7</v>
      </c>
      <c r="Q113" s="26">
        <f t="shared" si="153"/>
        <v>8</v>
      </c>
      <c r="R113" s="26">
        <f t="shared" si="153"/>
        <v>9</v>
      </c>
      <c r="S113" s="26">
        <f t="shared" si="153"/>
        <v>10</v>
      </c>
      <c r="T113" s="26">
        <f t="shared" si="153"/>
        <v>11</v>
      </c>
      <c r="U113" s="26">
        <f t="shared" si="153"/>
        <v>12</v>
      </c>
      <c r="V113" s="26">
        <f t="shared" si="153"/>
        <v>13</v>
      </c>
      <c r="W113" s="26">
        <f t="shared" si="153"/>
        <v>14</v>
      </c>
      <c r="X113" s="26">
        <f t="shared" si="153"/>
        <v>15</v>
      </c>
      <c r="Y113" s="26">
        <f t="shared" si="153"/>
        <v>16</v>
      </c>
      <c r="Z113" s="26">
        <f t="shared" si="153"/>
        <v>17</v>
      </c>
      <c r="AA113" s="26">
        <f t="shared" si="153"/>
        <v>18</v>
      </c>
      <c r="AB113" s="26">
        <f t="shared" si="153"/>
        <v>19</v>
      </c>
      <c r="AC113" s="26">
        <f t="shared" si="153"/>
        <v>20</v>
      </c>
    </row>
    <row r="114" spans="1:29" x14ac:dyDescent="0.25">
      <c r="A114"/>
      <c r="B114" s="190"/>
      <c r="C114" s="61">
        <f>SUM(C116:C135)</f>
        <v>109.5976593348781</v>
      </c>
      <c r="D114" s="251">
        <v>0</v>
      </c>
      <c r="E114"/>
      <c r="F114"/>
      <c r="G114" s="3" t="s">
        <v>310</v>
      </c>
      <c r="H114" s="20">
        <f>IRR(I114:AW114)</f>
        <v>2.4410273938919369E-2</v>
      </c>
      <c r="I114" s="8">
        <f>-C114</f>
        <v>-109.5976593348781</v>
      </c>
      <c r="J114" s="3">
        <f>J107</f>
        <v>23.550518978544538</v>
      </c>
      <c r="K114" s="3">
        <f t="shared" ref="K114:AC114" si="154">K107</f>
        <v>23.550518978544538</v>
      </c>
      <c r="L114" s="3">
        <f t="shared" si="154"/>
        <v>23.550518978544538</v>
      </c>
      <c r="M114" s="3">
        <f t="shared" si="154"/>
        <v>23.550518978544538</v>
      </c>
      <c r="N114" s="3">
        <f t="shared" si="154"/>
        <v>23.550518978544538</v>
      </c>
      <c r="O114" s="3">
        <f t="shared" si="154"/>
        <v>0</v>
      </c>
      <c r="P114" s="3">
        <f t="shared" si="154"/>
        <v>0</v>
      </c>
      <c r="Q114" s="3">
        <f t="shared" si="154"/>
        <v>0</v>
      </c>
      <c r="R114" s="3">
        <f t="shared" si="154"/>
        <v>0</v>
      </c>
      <c r="S114" s="3">
        <f t="shared" si="154"/>
        <v>0</v>
      </c>
      <c r="T114" s="3">
        <f t="shared" si="154"/>
        <v>0</v>
      </c>
      <c r="U114" s="3">
        <f t="shared" si="154"/>
        <v>0</v>
      </c>
      <c r="V114" s="3">
        <f t="shared" si="154"/>
        <v>0</v>
      </c>
      <c r="W114" s="3">
        <f t="shared" si="154"/>
        <v>0</v>
      </c>
      <c r="X114" s="3">
        <f t="shared" si="154"/>
        <v>0</v>
      </c>
      <c r="Y114" s="3">
        <f t="shared" si="154"/>
        <v>0</v>
      </c>
      <c r="Z114" s="3">
        <f t="shared" si="154"/>
        <v>0</v>
      </c>
      <c r="AA114" s="3">
        <f t="shared" si="154"/>
        <v>0</v>
      </c>
      <c r="AB114" s="3">
        <f t="shared" si="154"/>
        <v>0</v>
      </c>
      <c r="AC114" s="3">
        <f t="shared" si="154"/>
        <v>0</v>
      </c>
    </row>
    <row r="115" spans="1:29" x14ac:dyDescent="0.25">
      <c r="A115"/>
      <c r="B115" s="191"/>
      <c r="C115"/>
      <c r="D115"/>
      <c r="E115" s="57"/>
      <c r="F115"/>
      <c r="G115" t="s">
        <v>380</v>
      </c>
      <c r="H115" s="250">
        <f>H23-H114</f>
        <v>9.2412106190757903E-3</v>
      </c>
      <c r="I115"/>
    </row>
    <row r="116" spans="1:29" x14ac:dyDescent="0.25">
      <c r="A116" s="184">
        <f>1</f>
        <v>1</v>
      </c>
      <c r="B116" s="180">
        <f>J$5</f>
        <v>2.52E-2</v>
      </c>
      <c r="C116" s="57">
        <f>J116/(1+B116)</f>
        <v>20.859967630313882</v>
      </c>
      <c r="D116" s="61">
        <f>(B116+$D$114)*C116</f>
        <v>0.5256711842839098</v>
      </c>
      <c r="E116" s="57">
        <f>C114</f>
        <v>109.5976593348781</v>
      </c>
      <c r="F116" s="57">
        <f>$E116</f>
        <v>109.5976593348781</v>
      </c>
      <c r="G116"/>
      <c r="H116"/>
      <c r="I116" s="61"/>
      <c r="J116" s="61">
        <f>J$107-(SUM(J117:J135))</f>
        <v>21.38563881459779</v>
      </c>
    </row>
    <row r="117" spans="1:29" x14ac:dyDescent="0.25">
      <c r="A117" s="184">
        <f>A116+1</f>
        <v>2</v>
      </c>
      <c r="B117" s="180">
        <f>K$5</f>
        <v>2.47E-2</v>
      </c>
      <c r="C117" s="57">
        <f>K117/(1+B117)</f>
        <v>21.385638814597787</v>
      </c>
      <c r="D117" s="61">
        <f t="shared" ref="D117:D135" si="155">(B117+$D$114)*C117</f>
        <v>0.52822527872056535</v>
      </c>
      <c r="E117" s="57">
        <f>E116-C116</f>
        <v>88.737691704564213</v>
      </c>
      <c r="F117" s="57">
        <f t="shared" ref="F117:F135" si="156">$E117</f>
        <v>88.737691704564213</v>
      </c>
      <c r="G117"/>
      <c r="H117"/>
      <c r="I117" s="61"/>
      <c r="J117" s="61">
        <f t="shared" ref="J117:AC136" si="157">$D117</f>
        <v>0.52822527872056535</v>
      </c>
      <c r="K117" s="61">
        <f>K$107-(SUM(K118:K136))</f>
        <v>21.913864093318352</v>
      </c>
    </row>
    <row r="118" spans="1:29" x14ac:dyDescent="0.25">
      <c r="A118" s="184">
        <f t="shared" ref="A118:A135" si="158">A117+1</f>
        <v>3</v>
      </c>
      <c r="B118" s="180">
        <f>L$5</f>
        <v>2.4299999999999999E-2</v>
      </c>
      <c r="C118" s="57">
        <f>L118/(1+B118)</f>
        <v>21.913864093318356</v>
      </c>
      <c r="D118" s="61">
        <f t="shared" si="155"/>
        <v>0.53250689746763602</v>
      </c>
      <c r="E118" s="57">
        <f t="shared" ref="E118:E135" si="159">E117-C117</f>
        <v>67.35205288996643</v>
      </c>
      <c r="F118" s="57">
        <f t="shared" si="156"/>
        <v>67.35205288996643</v>
      </c>
      <c r="G118"/>
      <c r="H118"/>
      <c r="I118" s="61"/>
      <c r="J118" s="61">
        <f t="shared" si="157"/>
        <v>0.53250689746763602</v>
      </c>
      <c r="K118" s="61">
        <f t="shared" si="157"/>
        <v>0.53250689746763602</v>
      </c>
      <c r="L118" s="61">
        <f>L$107-(SUM(L119:L137))</f>
        <v>22.44637099078599</v>
      </c>
    </row>
    <row r="119" spans="1:29" x14ac:dyDescent="0.25">
      <c r="A119" s="184">
        <f t="shared" si="158"/>
        <v>4</v>
      </c>
      <c r="B119" s="180">
        <f>M$5</f>
        <v>2.4299999999999999E-2</v>
      </c>
      <c r="C119" s="57">
        <f>M119/(1+B119)</f>
        <v>22.44637099078599</v>
      </c>
      <c r="D119" s="61">
        <f t="shared" si="155"/>
        <v>0.54544681507609949</v>
      </c>
      <c r="E119" s="57">
        <f t="shared" si="159"/>
        <v>45.438188796648078</v>
      </c>
      <c r="F119" s="57">
        <f t="shared" si="156"/>
        <v>45.438188796648078</v>
      </c>
      <c r="G119"/>
      <c r="H119"/>
      <c r="I119" s="61"/>
      <c r="J119" s="61">
        <f>$D119</f>
        <v>0.54544681507609949</v>
      </c>
      <c r="K119" s="61">
        <f t="shared" si="157"/>
        <v>0.54544681507609949</v>
      </c>
      <c r="L119" s="61">
        <f t="shared" si="157"/>
        <v>0.54544681507609949</v>
      </c>
      <c r="M119" s="61">
        <f>M$107-(SUM(M120:M138))</f>
        <v>22.991817805862091</v>
      </c>
    </row>
    <row r="120" spans="1:29" x14ac:dyDescent="0.25">
      <c r="A120" s="184">
        <f t="shared" si="158"/>
        <v>5</v>
      </c>
      <c r="B120" s="180">
        <f>N$5</f>
        <v>2.4299999999999999E-2</v>
      </c>
      <c r="C120" s="57">
        <f>N120/(1+B120)</f>
        <v>22.991817805862091</v>
      </c>
      <c r="D120" s="61">
        <f t="shared" si="155"/>
        <v>0.55870117268244879</v>
      </c>
      <c r="E120" s="57">
        <f t="shared" si="159"/>
        <v>22.991817805862087</v>
      </c>
      <c r="F120" s="57">
        <f t="shared" si="156"/>
        <v>22.991817805862087</v>
      </c>
      <c r="G120"/>
      <c r="H120"/>
      <c r="I120" s="61"/>
      <c r="J120" s="61">
        <f t="shared" si="157"/>
        <v>0.55870117268244879</v>
      </c>
      <c r="K120" s="61">
        <f>$D120</f>
        <v>0.55870117268244879</v>
      </c>
      <c r="L120" s="61">
        <f t="shared" si="157"/>
        <v>0.55870117268244879</v>
      </c>
      <c r="M120" s="61">
        <f t="shared" si="157"/>
        <v>0.55870117268244879</v>
      </c>
      <c r="N120" s="61">
        <f>N$107-(SUM(N121:N139))</f>
        <v>23.550518978544538</v>
      </c>
    </row>
    <row r="121" spans="1:29" x14ac:dyDescent="0.25">
      <c r="A121" s="184">
        <f t="shared" si="158"/>
        <v>6</v>
      </c>
      <c r="B121" s="180">
        <f>O$5</f>
        <v>2.47E-2</v>
      </c>
      <c r="C121" s="57">
        <f>O121/(1+B121)</f>
        <v>0</v>
      </c>
      <c r="D121" s="61">
        <f t="shared" si="155"/>
        <v>0</v>
      </c>
      <c r="E121" s="57">
        <f t="shared" si="159"/>
        <v>0</v>
      </c>
      <c r="F121" s="57">
        <f t="shared" si="156"/>
        <v>0</v>
      </c>
      <c r="G121"/>
      <c r="H121"/>
      <c r="I121" s="61"/>
      <c r="J121" s="61">
        <f t="shared" si="157"/>
        <v>0</v>
      </c>
      <c r="K121" s="61">
        <f t="shared" si="157"/>
        <v>0</v>
      </c>
      <c r="L121" s="61">
        <f>$D121</f>
        <v>0</v>
      </c>
      <c r="M121" s="61">
        <f t="shared" si="157"/>
        <v>0</v>
      </c>
      <c r="N121" s="61">
        <f t="shared" si="157"/>
        <v>0</v>
      </c>
      <c r="O121" s="61">
        <f>O$107-(SUM(O122:O140))</f>
        <v>0</v>
      </c>
    </row>
    <row r="122" spans="1:29" x14ac:dyDescent="0.25">
      <c r="A122" s="184">
        <f t="shared" si="158"/>
        <v>7</v>
      </c>
      <c r="B122" s="180">
        <f>P$5</f>
        <v>2.53E-2</v>
      </c>
      <c r="C122" s="57">
        <f>P122/(1+B122)</f>
        <v>0</v>
      </c>
      <c r="D122" s="61">
        <f t="shared" si="155"/>
        <v>0</v>
      </c>
      <c r="E122" s="57">
        <f t="shared" si="159"/>
        <v>0</v>
      </c>
      <c r="F122" s="57">
        <f t="shared" si="156"/>
        <v>0</v>
      </c>
      <c r="G122"/>
      <c r="H122"/>
      <c r="I122" s="61"/>
      <c r="J122" s="61">
        <f t="shared" si="157"/>
        <v>0</v>
      </c>
      <c r="K122" s="61">
        <f t="shared" si="157"/>
        <v>0</v>
      </c>
      <c r="L122" s="61">
        <f t="shared" si="157"/>
        <v>0</v>
      </c>
      <c r="M122" s="61">
        <f>$D122</f>
        <v>0</v>
      </c>
      <c r="N122" s="61">
        <f t="shared" si="157"/>
        <v>0</v>
      </c>
      <c r="O122" s="61">
        <f t="shared" si="157"/>
        <v>0</v>
      </c>
      <c r="P122" s="61">
        <f>P$107-(SUM(P123:P141))</f>
        <v>0</v>
      </c>
    </row>
    <row r="123" spans="1:29" x14ac:dyDescent="0.25">
      <c r="A123" s="184">
        <f t="shared" si="158"/>
        <v>8</v>
      </c>
      <c r="B123" s="180">
        <f>Q$5</f>
        <v>2.5700000000000001E-2</v>
      </c>
      <c r="C123" s="57">
        <f>Q123/(1+B123)</f>
        <v>0</v>
      </c>
      <c r="D123" s="61">
        <f t="shared" si="155"/>
        <v>0</v>
      </c>
      <c r="E123" s="57">
        <f t="shared" si="159"/>
        <v>0</v>
      </c>
      <c r="F123" s="57">
        <f t="shared" si="156"/>
        <v>0</v>
      </c>
      <c r="G123"/>
      <c r="H123"/>
      <c r="I123" s="61"/>
      <c r="J123" s="61">
        <f t="shared" si="157"/>
        <v>0</v>
      </c>
      <c r="K123" s="61">
        <f t="shared" si="157"/>
        <v>0</v>
      </c>
      <c r="L123" s="61">
        <f t="shared" si="157"/>
        <v>0</v>
      </c>
      <c r="M123" s="61">
        <f t="shared" si="157"/>
        <v>0</v>
      </c>
      <c r="N123" s="61">
        <f>$D123</f>
        <v>0</v>
      </c>
      <c r="O123" s="61">
        <f t="shared" si="157"/>
        <v>0</v>
      </c>
      <c r="P123" s="61">
        <f t="shared" si="157"/>
        <v>0</v>
      </c>
      <c r="Q123" s="61">
        <f>Q$107-(SUM(Q124:Q142))</f>
        <v>0</v>
      </c>
    </row>
    <row r="124" spans="1:29" x14ac:dyDescent="0.25">
      <c r="A124" s="184">
        <f t="shared" si="158"/>
        <v>9</v>
      </c>
      <c r="B124" s="180">
        <f>R$5</f>
        <v>2.5999999999999999E-2</v>
      </c>
      <c r="C124" s="57">
        <f>R124/(1+B124)</f>
        <v>0</v>
      </c>
      <c r="D124" s="61">
        <f t="shared" si="155"/>
        <v>0</v>
      </c>
      <c r="E124" s="57">
        <f t="shared" si="159"/>
        <v>0</v>
      </c>
      <c r="F124" s="57">
        <f t="shared" si="156"/>
        <v>0</v>
      </c>
      <c r="G124"/>
      <c r="H124"/>
      <c r="I124" s="61"/>
      <c r="J124" s="61">
        <f t="shared" si="157"/>
        <v>0</v>
      </c>
      <c r="K124" s="61">
        <f t="shared" si="157"/>
        <v>0</v>
      </c>
      <c r="L124" s="61">
        <f t="shared" si="157"/>
        <v>0</v>
      </c>
      <c r="M124" s="61">
        <f t="shared" si="157"/>
        <v>0</v>
      </c>
      <c r="N124" s="61">
        <f t="shared" si="157"/>
        <v>0</v>
      </c>
      <c r="O124" s="61">
        <f>$D124</f>
        <v>0</v>
      </c>
      <c r="P124" s="61">
        <f t="shared" si="157"/>
        <v>0</v>
      </c>
      <c r="Q124" s="61">
        <f t="shared" si="157"/>
        <v>0</v>
      </c>
      <c r="R124" s="61">
        <f>R$107-(SUM(R125:R143))</f>
        <v>0</v>
      </c>
    </row>
    <row r="125" spans="1:29" x14ac:dyDescent="0.25">
      <c r="A125" s="184">
        <f t="shared" si="158"/>
        <v>10</v>
      </c>
      <c r="B125" s="180">
        <f>S$5</f>
        <v>2.63E-2</v>
      </c>
      <c r="C125" s="57">
        <f>S125/(1+B125)</f>
        <v>0</v>
      </c>
      <c r="D125" s="61">
        <f t="shared" si="155"/>
        <v>0</v>
      </c>
      <c r="E125" s="57">
        <f t="shared" si="159"/>
        <v>0</v>
      </c>
      <c r="F125" s="57">
        <f t="shared" si="156"/>
        <v>0</v>
      </c>
      <c r="G125"/>
      <c r="H125"/>
      <c r="I125" s="61"/>
      <c r="J125" s="61">
        <f t="shared" si="157"/>
        <v>0</v>
      </c>
      <c r="K125" s="61">
        <f t="shared" si="157"/>
        <v>0</v>
      </c>
      <c r="L125" s="61">
        <f t="shared" si="157"/>
        <v>0</v>
      </c>
      <c r="M125" s="61">
        <f t="shared" si="157"/>
        <v>0</v>
      </c>
      <c r="N125" s="61">
        <f t="shared" si="157"/>
        <v>0</v>
      </c>
      <c r="O125" s="61">
        <f t="shared" si="157"/>
        <v>0</v>
      </c>
      <c r="P125" s="61">
        <f>$D125</f>
        <v>0</v>
      </c>
      <c r="Q125" s="61">
        <f t="shared" si="157"/>
        <v>0</v>
      </c>
      <c r="R125" s="61">
        <f t="shared" si="157"/>
        <v>0</v>
      </c>
      <c r="S125" s="61">
        <f>S$107-(SUM(S126:S144))</f>
        <v>0</v>
      </c>
    </row>
    <row r="126" spans="1:29" x14ac:dyDescent="0.25">
      <c r="A126" s="184">
        <f t="shared" si="158"/>
        <v>11</v>
      </c>
      <c r="B126" s="180">
        <f>T$5</f>
        <v>2.6599999999999999E-2</v>
      </c>
      <c r="C126" s="57">
        <f>T126/(1+B126)</f>
        <v>0</v>
      </c>
      <c r="D126" s="61">
        <f t="shared" si="155"/>
        <v>0</v>
      </c>
      <c r="E126" s="57">
        <f t="shared" si="159"/>
        <v>0</v>
      </c>
      <c r="F126" s="57">
        <f t="shared" si="156"/>
        <v>0</v>
      </c>
      <c r="G126"/>
      <c r="H126"/>
      <c r="I126" s="61"/>
      <c r="J126" s="61">
        <f t="shared" si="157"/>
        <v>0</v>
      </c>
      <c r="K126" s="61">
        <f t="shared" si="157"/>
        <v>0</v>
      </c>
      <c r="L126" s="61">
        <f t="shared" si="157"/>
        <v>0</v>
      </c>
      <c r="M126" s="61">
        <f t="shared" si="157"/>
        <v>0</v>
      </c>
      <c r="N126" s="61">
        <f t="shared" si="157"/>
        <v>0</v>
      </c>
      <c r="O126" s="61">
        <f t="shared" si="157"/>
        <v>0</v>
      </c>
      <c r="P126" s="61">
        <f t="shared" si="157"/>
        <v>0</v>
      </c>
      <c r="Q126" s="61">
        <f>$D126</f>
        <v>0</v>
      </c>
      <c r="R126" s="61">
        <f t="shared" si="157"/>
        <v>0</v>
      </c>
      <c r="S126" s="61">
        <f t="shared" si="157"/>
        <v>0</v>
      </c>
      <c r="T126" s="61">
        <f>T$107-(SUM(T127:T145))</f>
        <v>0</v>
      </c>
    </row>
    <row r="127" spans="1:29" x14ac:dyDescent="0.25">
      <c r="A127" s="184">
        <f t="shared" si="158"/>
        <v>12</v>
      </c>
      <c r="B127" s="180">
        <f>U$5</f>
        <v>2.6800000000000001E-2</v>
      </c>
      <c r="C127" s="57">
        <f>U127/(1+B127)</f>
        <v>0</v>
      </c>
      <c r="D127" s="61">
        <f t="shared" si="155"/>
        <v>0</v>
      </c>
      <c r="E127" s="57">
        <f t="shared" si="159"/>
        <v>0</v>
      </c>
      <c r="F127" s="57">
        <f t="shared" si="156"/>
        <v>0</v>
      </c>
      <c r="G127"/>
      <c r="H127"/>
      <c r="I127" s="61"/>
      <c r="J127" s="61">
        <f t="shared" si="157"/>
        <v>0</v>
      </c>
      <c r="K127" s="61">
        <f t="shared" si="157"/>
        <v>0</v>
      </c>
      <c r="L127" s="61">
        <f t="shared" si="157"/>
        <v>0</v>
      </c>
      <c r="M127" s="61">
        <f t="shared" si="157"/>
        <v>0</v>
      </c>
      <c r="N127" s="61">
        <f t="shared" si="157"/>
        <v>0</v>
      </c>
      <c r="O127" s="61">
        <f t="shared" si="157"/>
        <v>0</v>
      </c>
      <c r="P127" s="61">
        <f t="shared" si="157"/>
        <v>0</v>
      </c>
      <c r="Q127" s="61">
        <f t="shared" si="157"/>
        <v>0</v>
      </c>
      <c r="R127" s="61">
        <f>$D127</f>
        <v>0</v>
      </c>
      <c r="S127" s="61">
        <f t="shared" si="157"/>
        <v>0</v>
      </c>
      <c r="T127" s="61">
        <f t="shared" si="157"/>
        <v>0</v>
      </c>
      <c r="U127" s="61">
        <f>U$107-(SUM(U128:U146))</f>
        <v>0</v>
      </c>
    </row>
    <row r="128" spans="1:29" x14ac:dyDescent="0.25">
      <c r="A128" s="184">
        <f t="shared" si="158"/>
        <v>13</v>
      </c>
      <c r="B128" s="180">
        <f>V$5</f>
        <v>2.7E-2</v>
      </c>
      <c r="C128" s="57">
        <f>V128/(1+B128)</f>
        <v>0</v>
      </c>
      <c r="D128" s="61">
        <f t="shared" si="155"/>
        <v>0</v>
      </c>
      <c r="E128" s="57">
        <f t="shared" si="159"/>
        <v>0</v>
      </c>
      <c r="F128" s="57">
        <f t="shared" si="156"/>
        <v>0</v>
      </c>
      <c r="G128"/>
      <c r="H128"/>
      <c r="I128" s="61"/>
      <c r="J128" s="61">
        <f t="shared" si="157"/>
        <v>0</v>
      </c>
      <c r="K128" s="61">
        <f t="shared" si="157"/>
        <v>0</v>
      </c>
      <c r="L128" s="61">
        <f t="shared" si="157"/>
        <v>0</v>
      </c>
      <c r="M128" s="61">
        <f t="shared" si="157"/>
        <v>0</v>
      </c>
      <c r="N128" s="61">
        <f t="shared" si="157"/>
        <v>0</v>
      </c>
      <c r="O128" s="61">
        <f t="shared" si="157"/>
        <v>0</v>
      </c>
      <c r="P128" s="61">
        <f t="shared" si="157"/>
        <v>0</v>
      </c>
      <c r="Q128" s="61">
        <f t="shared" si="157"/>
        <v>0</v>
      </c>
      <c r="R128" s="61">
        <f t="shared" si="157"/>
        <v>0</v>
      </c>
      <c r="S128" s="61">
        <f>$D128</f>
        <v>0</v>
      </c>
      <c r="T128" s="61">
        <f t="shared" si="157"/>
        <v>0</v>
      </c>
      <c r="U128" s="61">
        <f t="shared" si="157"/>
        <v>0</v>
      </c>
      <c r="V128" s="61">
        <f>V$107-(SUM(V129:V147))</f>
        <v>0</v>
      </c>
    </row>
    <row r="129" spans="1:29" x14ac:dyDescent="0.25">
      <c r="A129" s="184">
        <f t="shared" si="158"/>
        <v>14</v>
      </c>
      <c r="B129" s="180">
        <f>W$5</f>
        <v>2.7199999999999998E-2</v>
      </c>
      <c r="C129" s="57">
        <f>W129/(1+B129)</f>
        <v>0</v>
      </c>
      <c r="D129" s="61">
        <f t="shared" si="155"/>
        <v>0</v>
      </c>
      <c r="E129" s="57">
        <f t="shared" si="159"/>
        <v>0</v>
      </c>
      <c r="F129" s="57">
        <f t="shared" si="156"/>
        <v>0</v>
      </c>
      <c r="G129"/>
      <c r="H129"/>
      <c r="I129" s="61"/>
      <c r="J129" s="61">
        <f t="shared" si="157"/>
        <v>0</v>
      </c>
      <c r="K129" s="61">
        <f t="shared" si="157"/>
        <v>0</v>
      </c>
      <c r="L129" s="61">
        <f t="shared" si="157"/>
        <v>0</v>
      </c>
      <c r="M129" s="61">
        <f t="shared" si="157"/>
        <v>0</v>
      </c>
      <c r="N129" s="61">
        <f t="shared" si="157"/>
        <v>0</v>
      </c>
      <c r="O129" s="61">
        <f t="shared" si="157"/>
        <v>0</v>
      </c>
      <c r="P129" s="61">
        <f t="shared" si="157"/>
        <v>0</v>
      </c>
      <c r="Q129" s="61">
        <f t="shared" si="157"/>
        <v>0</v>
      </c>
      <c r="R129" s="61">
        <f t="shared" si="157"/>
        <v>0</v>
      </c>
      <c r="S129" s="61">
        <f t="shared" si="157"/>
        <v>0</v>
      </c>
      <c r="T129" s="61">
        <f>$D129</f>
        <v>0</v>
      </c>
      <c r="U129" s="61">
        <f t="shared" si="157"/>
        <v>0</v>
      </c>
      <c r="V129" s="61">
        <f t="shared" si="157"/>
        <v>0</v>
      </c>
      <c r="W129" s="61">
        <f>W$107-(SUM(W130:W148))</f>
        <v>0</v>
      </c>
    </row>
    <row r="130" spans="1:29" x14ac:dyDescent="0.25">
      <c r="A130" s="184">
        <f t="shared" si="158"/>
        <v>15</v>
      </c>
      <c r="B130" s="180">
        <f>X$5</f>
        <v>2.7400000000000001E-2</v>
      </c>
      <c r="C130" s="57">
        <f>X130/(1+B130)</f>
        <v>0</v>
      </c>
      <c r="D130" s="61">
        <f t="shared" si="155"/>
        <v>0</v>
      </c>
      <c r="E130" s="57">
        <f t="shared" si="159"/>
        <v>0</v>
      </c>
      <c r="F130" s="57">
        <f t="shared" si="156"/>
        <v>0</v>
      </c>
      <c r="G130"/>
      <c r="H130"/>
      <c r="I130" s="61"/>
      <c r="J130" s="61">
        <f t="shared" si="157"/>
        <v>0</v>
      </c>
      <c r="K130" s="61">
        <f t="shared" si="157"/>
        <v>0</v>
      </c>
      <c r="L130" s="61">
        <f t="shared" si="157"/>
        <v>0</v>
      </c>
      <c r="M130" s="61">
        <f t="shared" si="157"/>
        <v>0</v>
      </c>
      <c r="N130" s="61">
        <f t="shared" si="157"/>
        <v>0</v>
      </c>
      <c r="O130" s="61">
        <f t="shared" si="157"/>
        <v>0</v>
      </c>
      <c r="P130" s="61">
        <f t="shared" si="157"/>
        <v>0</v>
      </c>
      <c r="Q130" s="61">
        <f t="shared" si="157"/>
        <v>0</v>
      </c>
      <c r="R130" s="61">
        <f t="shared" si="157"/>
        <v>0</v>
      </c>
      <c r="S130" s="61">
        <f t="shared" si="157"/>
        <v>0</v>
      </c>
      <c r="T130" s="61">
        <f t="shared" si="157"/>
        <v>0</v>
      </c>
      <c r="U130" s="61">
        <f>$D130</f>
        <v>0</v>
      </c>
      <c r="V130" s="61">
        <f t="shared" si="157"/>
        <v>0</v>
      </c>
      <c r="W130" s="61">
        <f t="shared" si="157"/>
        <v>0</v>
      </c>
      <c r="X130" s="61">
        <f>X$107-(SUM(X131:X149))</f>
        <v>0</v>
      </c>
    </row>
    <row r="131" spans="1:29" x14ac:dyDescent="0.25">
      <c r="A131" s="184">
        <f t="shared" si="158"/>
        <v>16</v>
      </c>
      <c r="B131" s="180">
        <f>Y$5</f>
        <v>2.76E-2</v>
      </c>
      <c r="C131" s="57">
        <f>Y131/(1+B131)</f>
        <v>0</v>
      </c>
      <c r="D131" s="61">
        <f t="shared" si="155"/>
        <v>0</v>
      </c>
      <c r="E131" s="57">
        <f t="shared" si="159"/>
        <v>0</v>
      </c>
      <c r="F131" s="57">
        <f t="shared" si="156"/>
        <v>0</v>
      </c>
      <c r="G131"/>
      <c r="H131"/>
      <c r="I131" s="61"/>
      <c r="J131" s="61">
        <f t="shared" si="157"/>
        <v>0</v>
      </c>
      <c r="K131" s="61">
        <f t="shared" si="157"/>
        <v>0</v>
      </c>
      <c r="L131" s="61">
        <f t="shared" si="157"/>
        <v>0</v>
      </c>
      <c r="M131" s="61">
        <f t="shared" si="157"/>
        <v>0</v>
      </c>
      <c r="N131" s="61">
        <f t="shared" si="157"/>
        <v>0</v>
      </c>
      <c r="O131" s="61">
        <f t="shared" si="157"/>
        <v>0</v>
      </c>
      <c r="P131" s="61">
        <f t="shared" si="157"/>
        <v>0</v>
      </c>
      <c r="Q131" s="61">
        <f t="shared" si="157"/>
        <v>0</v>
      </c>
      <c r="R131" s="61">
        <f t="shared" si="157"/>
        <v>0</v>
      </c>
      <c r="S131" s="61">
        <f t="shared" si="157"/>
        <v>0</v>
      </c>
      <c r="T131" s="61">
        <f t="shared" si="157"/>
        <v>0</v>
      </c>
      <c r="U131" s="61">
        <f t="shared" si="157"/>
        <v>0</v>
      </c>
      <c r="V131" s="61">
        <f>$D131</f>
        <v>0</v>
      </c>
      <c r="W131" s="61">
        <f t="shared" si="157"/>
        <v>0</v>
      </c>
      <c r="X131" s="61">
        <f t="shared" si="157"/>
        <v>0</v>
      </c>
      <c r="Y131" s="61">
        <f>Y$107-(SUM(Y132:Y150))</f>
        <v>0</v>
      </c>
    </row>
    <row r="132" spans="1:29" x14ac:dyDescent="0.25">
      <c r="A132" s="184">
        <f t="shared" si="158"/>
        <v>17</v>
      </c>
      <c r="B132" s="180">
        <f>Z$5</f>
        <v>2.7799999999999998E-2</v>
      </c>
      <c r="C132" s="57">
        <f>Z132/(1+B132)</f>
        <v>0</v>
      </c>
      <c r="D132" s="61">
        <f t="shared" si="155"/>
        <v>0</v>
      </c>
      <c r="E132" s="57">
        <f t="shared" si="159"/>
        <v>0</v>
      </c>
      <c r="F132" s="57">
        <f t="shared" si="156"/>
        <v>0</v>
      </c>
      <c r="G132"/>
      <c r="H132"/>
      <c r="I132" s="61"/>
      <c r="J132" s="61">
        <f t="shared" si="157"/>
        <v>0</v>
      </c>
      <c r="K132" s="61">
        <f t="shared" si="157"/>
        <v>0</v>
      </c>
      <c r="L132" s="61">
        <f t="shared" si="157"/>
        <v>0</v>
      </c>
      <c r="M132" s="61">
        <f t="shared" si="157"/>
        <v>0</v>
      </c>
      <c r="N132" s="61">
        <f t="shared" si="157"/>
        <v>0</v>
      </c>
      <c r="O132" s="61">
        <f t="shared" si="157"/>
        <v>0</v>
      </c>
      <c r="P132" s="61">
        <f t="shared" si="157"/>
        <v>0</v>
      </c>
      <c r="Q132" s="61">
        <f t="shared" si="157"/>
        <v>0</v>
      </c>
      <c r="R132" s="61">
        <f t="shared" si="157"/>
        <v>0</v>
      </c>
      <c r="S132" s="61">
        <f t="shared" si="157"/>
        <v>0</v>
      </c>
      <c r="T132" s="61">
        <f t="shared" si="157"/>
        <v>0</v>
      </c>
      <c r="U132" s="61">
        <f t="shared" si="157"/>
        <v>0</v>
      </c>
      <c r="V132" s="61">
        <f t="shared" si="157"/>
        <v>0</v>
      </c>
      <c r="W132" s="61">
        <f>$D132</f>
        <v>0</v>
      </c>
      <c r="X132" s="61">
        <f t="shared" si="157"/>
        <v>0</v>
      </c>
      <c r="Y132" s="61">
        <f t="shared" si="157"/>
        <v>0</v>
      </c>
      <c r="Z132" s="61">
        <f>Z$107-(SUM(Z133:Z151))</f>
        <v>0</v>
      </c>
    </row>
    <row r="133" spans="1:29" x14ac:dyDescent="0.25">
      <c r="A133" s="184">
        <f t="shared" si="158"/>
        <v>18</v>
      </c>
      <c r="B133" s="180">
        <f>AA$5</f>
        <v>2.8000000000000001E-2</v>
      </c>
      <c r="C133" s="57">
        <f>AA133/(1+B133)</f>
        <v>0</v>
      </c>
      <c r="D133" s="61">
        <f t="shared" si="155"/>
        <v>0</v>
      </c>
      <c r="E133" s="57">
        <f t="shared" si="159"/>
        <v>0</v>
      </c>
      <c r="F133" s="57">
        <f t="shared" si="156"/>
        <v>0</v>
      </c>
      <c r="G133"/>
      <c r="H133"/>
      <c r="I133" s="61"/>
      <c r="J133" s="61">
        <f t="shared" si="157"/>
        <v>0</v>
      </c>
      <c r="K133" s="61">
        <f t="shared" si="157"/>
        <v>0</v>
      </c>
      <c r="L133" s="61">
        <f t="shared" si="157"/>
        <v>0</v>
      </c>
      <c r="M133" s="61">
        <f t="shared" si="157"/>
        <v>0</v>
      </c>
      <c r="N133" s="61">
        <f t="shared" si="157"/>
        <v>0</v>
      </c>
      <c r="O133" s="61">
        <f t="shared" si="157"/>
        <v>0</v>
      </c>
      <c r="P133" s="61">
        <f t="shared" si="157"/>
        <v>0</v>
      </c>
      <c r="Q133" s="61">
        <f t="shared" si="157"/>
        <v>0</v>
      </c>
      <c r="R133" s="61">
        <f t="shared" si="157"/>
        <v>0</v>
      </c>
      <c r="S133" s="61">
        <f t="shared" si="157"/>
        <v>0</v>
      </c>
      <c r="T133" s="61">
        <f t="shared" si="157"/>
        <v>0</v>
      </c>
      <c r="U133" s="61">
        <f t="shared" si="157"/>
        <v>0</v>
      </c>
      <c r="V133" s="61">
        <f t="shared" si="157"/>
        <v>0</v>
      </c>
      <c r="W133" s="61">
        <f t="shared" si="157"/>
        <v>0</v>
      </c>
      <c r="X133" s="61">
        <f>$D133</f>
        <v>0</v>
      </c>
      <c r="Y133" s="61">
        <f t="shared" si="157"/>
        <v>0</v>
      </c>
      <c r="Z133" s="61">
        <f t="shared" si="157"/>
        <v>0</v>
      </c>
      <c r="AA133" s="61">
        <f>AA$107-(SUM(AA134:AA152))</f>
        <v>0</v>
      </c>
    </row>
    <row r="134" spans="1:29" x14ac:dyDescent="0.25">
      <c r="A134" s="184">
        <f t="shared" si="158"/>
        <v>19</v>
      </c>
      <c r="B134" s="180">
        <f>AB$5</f>
        <v>2.8299999999999999E-2</v>
      </c>
      <c r="C134" s="57">
        <f>AB134/(1+B134)</f>
        <v>0</v>
      </c>
      <c r="D134" s="61">
        <f t="shared" si="155"/>
        <v>0</v>
      </c>
      <c r="E134" s="57">
        <f t="shared" si="159"/>
        <v>0</v>
      </c>
      <c r="F134" s="57">
        <f t="shared" si="156"/>
        <v>0</v>
      </c>
      <c r="G134"/>
      <c r="H134"/>
      <c r="I134" s="61"/>
      <c r="J134" s="61">
        <f t="shared" si="157"/>
        <v>0</v>
      </c>
      <c r="K134" s="61">
        <f t="shared" si="157"/>
        <v>0</v>
      </c>
      <c r="L134" s="61">
        <f t="shared" si="157"/>
        <v>0</v>
      </c>
      <c r="M134" s="61">
        <f t="shared" si="157"/>
        <v>0</v>
      </c>
      <c r="N134" s="61">
        <f t="shared" si="157"/>
        <v>0</v>
      </c>
      <c r="O134" s="61">
        <f t="shared" si="157"/>
        <v>0</v>
      </c>
      <c r="P134" s="61">
        <f t="shared" si="157"/>
        <v>0</v>
      </c>
      <c r="Q134" s="61">
        <f t="shared" si="157"/>
        <v>0</v>
      </c>
      <c r="R134" s="61">
        <f t="shared" si="157"/>
        <v>0</v>
      </c>
      <c r="S134" s="61">
        <f t="shared" si="157"/>
        <v>0</v>
      </c>
      <c r="T134" s="61">
        <f t="shared" si="157"/>
        <v>0</v>
      </c>
      <c r="U134" s="61">
        <f t="shared" si="157"/>
        <v>0</v>
      </c>
      <c r="V134" s="61">
        <f t="shared" si="157"/>
        <v>0</v>
      </c>
      <c r="W134" s="61">
        <f t="shared" si="157"/>
        <v>0</v>
      </c>
      <c r="X134" s="61">
        <f t="shared" si="157"/>
        <v>0</v>
      </c>
      <c r="Y134" s="61">
        <f>$D134</f>
        <v>0</v>
      </c>
      <c r="Z134" s="61">
        <f t="shared" si="157"/>
        <v>0</v>
      </c>
      <c r="AA134" s="61">
        <f t="shared" si="157"/>
        <v>0</v>
      </c>
      <c r="AB134" s="61">
        <f>AB$107-(SUM(AB135:AB153))</f>
        <v>0</v>
      </c>
    </row>
    <row r="135" spans="1:29" x14ac:dyDescent="0.25">
      <c r="A135" s="184">
        <f t="shared" si="158"/>
        <v>20</v>
      </c>
      <c r="B135" s="180">
        <f>AC$5</f>
        <v>2.8500000000000001E-2</v>
      </c>
      <c r="C135" s="57">
        <f>AC135/(1+B135)</f>
        <v>0</v>
      </c>
      <c r="D135" s="61">
        <f t="shared" si="155"/>
        <v>0</v>
      </c>
      <c r="E135" s="57">
        <f t="shared" si="159"/>
        <v>0</v>
      </c>
      <c r="F135" s="57">
        <f t="shared" si="156"/>
        <v>0</v>
      </c>
      <c r="G135"/>
      <c r="H135"/>
      <c r="I135" s="61"/>
      <c r="J135" s="61">
        <f t="shared" si="157"/>
        <v>0</v>
      </c>
      <c r="K135" s="61">
        <f t="shared" si="157"/>
        <v>0</v>
      </c>
      <c r="L135" s="61">
        <f t="shared" si="157"/>
        <v>0</v>
      </c>
      <c r="M135" s="61">
        <f t="shared" si="157"/>
        <v>0</v>
      </c>
      <c r="N135" s="61">
        <f t="shared" si="157"/>
        <v>0</v>
      </c>
      <c r="O135" s="61">
        <f t="shared" si="157"/>
        <v>0</v>
      </c>
      <c r="P135" s="61">
        <f t="shared" si="157"/>
        <v>0</v>
      </c>
      <c r="Q135" s="61">
        <f t="shared" si="157"/>
        <v>0</v>
      </c>
      <c r="R135" s="61">
        <f t="shared" si="157"/>
        <v>0</v>
      </c>
      <c r="S135" s="61">
        <f t="shared" si="157"/>
        <v>0</v>
      </c>
      <c r="T135" s="61">
        <f t="shared" si="157"/>
        <v>0</v>
      </c>
      <c r="U135" s="61">
        <f t="shared" si="157"/>
        <v>0</v>
      </c>
      <c r="V135" s="61">
        <f t="shared" si="157"/>
        <v>0</v>
      </c>
      <c r="W135" s="61">
        <f t="shared" si="157"/>
        <v>0</v>
      </c>
      <c r="X135" s="61">
        <f t="shared" si="157"/>
        <v>0</v>
      </c>
      <c r="Y135" s="61">
        <f t="shared" si="157"/>
        <v>0</v>
      </c>
      <c r="Z135" s="61">
        <f>$D135</f>
        <v>0</v>
      </c>
      <c r="AA135" s="61">
        <f t="shared" si="157"/>
        <v>0</v>
      </c>
      <c r="AB135" s="61">
        <f t="shared" si="157"/>
        <v>0</v>
      </c>
      <c r="AC135" s="61">
        <f>AC$107-(SUM(AC136:AC154))</f>
        <v>0</v>
      </c>
    </row>
    <row r="136" spans="1:29" x14ac:dyDescent="0.25">
      <c r="K136" s="61">
        <f t="shared" ref="K136:AC153" si="160">$D136</f>
        <v>0</v>
      </c>
      <c r="L136" s="61">
        <f t="shared" si="160"/>
        <v>0</v>
      </c>
      <c r="M136" s="61">
        <f t="shared" si="160"/>
        <v>0</v>
      </c>
      <c r="N136" s="61">
        <f t="shared" si="160"/>
        <v>0</v>
      </c>
      <c r="O136" s="61">
        <f t="shared" si="160"/>
        <v>0</v>
      </c>
      <c r="P136" s="61">
        <f t="shared" si="160"/>
        <v>0</v>
      </c>
      <c r="Q136" s="61">
        <f t="shared" si="160"/>
        <v>0</v>
      </c>
      <c r="R136" s="61">
        <f t="shared" si="160"/>
        <v>0</v>
      </c>
      <c r="S136" s="61">
        <f t="shared" si="160"/>
        <v>0</v>
      </c>
      <c r="T136" s="61">
        <f t="shared" si="160"/>
        <v>0</v>
      </c>
      <c r="U136" s="61">
        <f t="shared" si="160"/>
        <v>0</v>
      </c>
      <c r="V136" s="61">
        <f t="shared" si="160"/>
        <v>0</v>
      </c>
      <c r="W136" s="61">
        <f t="shared" si="160"/>
        <v>0</v>
      </c>
      <c r="X136" s="61">
        <f t="shared" si="160"/>
        <v>0</v>
      </c>
      <c r="Y136" s="61">
        <f t="shared" si="160"/>
        <v>0</v>
      </c>
      <c r="Z136" s="61">
        <f t="shared" si="160"/>
        <v>0</v>
      </c>
      <c r="AA136" s="61">
        <f>$D136</f>
        <v>0</v>
      </c>
      <c r="AB136" s="61">
        <f t="shared" ref="AB136:AB151" si="161">$D136</f>
        <v>0</v>
      </c>
      <c r="AC136" s="61">
        <f t="shared" si="157"/>
        <v>0</v>
      </c>
    </row>
    <row r="137" spans="1:29" x14ac:dyDescent="0.25">
      <c r="L137" s="61">
        <f t="shared" si="160"/>
        <v>0</v>
      </c>
      <c r="M137" s="61">
        <f t="shared" si="160"/>
        <v>0</v>
      </c>
      <c r="N137" s="61">
        <f t="shared" si="160"/>
        <v>0</v>
      </c>
      <c r="O137" s="61">
        <f t="shared" si="160"/>
        <v>0</v>
      </c>
      <c r="P137" s="61">
        <f t="shared" si="160"/>
        <v>0</v>
      </c>
      <c r="Q137" s="61">
        <f t="shared" si="160"/>
        <v>0</v>
      </c>
      <c r="R137" s="61">
        <f t="shared" si="160"/>
        <v>0</v>
      </c>
      <c r="S137" s="61">
        <f t="shared" si="160"/>
        <v>0</v>
      </c>
      <c r="T137" s="61">
        <f t="shared" si="160"/>
        <v>0</v>
      </c>
      <c r="U137" s="61">
        <f t="shared" si="160"/>
        <v>0</v>
      </c>
      <c r="V137" s="61">
        <f t="shared" si="160"/>
        <v>0</v>
      </c>
      <c r="W137" s="61">
        <f t="shared" si="160"/>
        <v>0</v>
      </c>
      <c r="X137" s="61">
        <f t="shared" si="160"/>
        <v>0</v>
      </c>
      <c r="Y137" s="61">
        <f t="shared" si="160"/>
        <v>0</v>
      </c>
      <c r="Z137" s="61">
        <f t="shared" si="160"/>
        <v>0</v>
      </c>
      <c r="AA137" s="61">
        <f t="shared" ref="AA137:AA150" si="162">$D137</f>
        <v>0</v>
      </c>
      <c r="AB137" s="61">
        <f>$D137</f>
        <v>0</v>
      </c>
      <c r="AC137" s="61">
        <f t="shared" ref="AC137:AC152" si="163">$D137</f>
        <v>0</v>
      </c>
    </row>
    <row r="138" spans="1:29" x14ac:dyDescent="0.25">
      <c r="M138" s="61">
        <f t="shared" si="160"/>
        <v>0</v>
      </c>
      <c r="N138" s="61">
        <f t="shared" si="160"/>
        <v>0</v>
      </c>
      <c r="O138" s="61">
        <f t="shared" si="160"/>
        <v>0</v>
      </c>
      <c r="P138" s="61">
        <f t="shared" si="160"/>
        <v>0</v>
      </c>
      <c r="Q138" s="61">
        <f t="shared" si="160"/>
        <v>0</v>
      </c>
      <c r="R138" s="61">
        <f t="shared" si="160"/>
        <v>0</v>
      </c>
      <c r="S138" s="61">
        <f t="shared" si="160"/>
        <v>0</v>
      </c>
      <c r="T138" s="61">
        <f t="shared" si="160"/>
        <v>0</v>
      </c>
      <c r="U138" s="61">
        <f t="shared" si="160"/>
        <v>0</v>
      </c>
      <c r="V138" s="61">
        <f t="shared" si="160"/>
        <v>0</v>
      </c>
      <c r="W138" s="61">
        <f t="shared" si="160"/>
        <v>0</v>
      </c>
      <c r="X138" s="61">
        <f t="shared" si="160"/>
        <v>0</v>
      </c>
      <c r="Y138" s="61">
        <f t="shared" si="160"/>
        <v>0</v>
      </c>
      <c r="Z138" s="61">
        <f t="shared" si="160"/>
        <v>0</v>
      </c>
      <c r="AA138" s="61">
        <f t="shared" si="162"/>
        <v>0</v>
      </c>
      <c r="AB138" s="61">
        <f t="shared" si="161"/>
        <v>0</v>
      </c>
      <c r="AC138" s="61">
        <f>$D138</f>
        <v>0</v>
      </c>
    </row>
    <row r="139" spans="1:29" x14ac:dyDescent="0.25">
      <c r="N139" s="61">
        <f t="shared" si="160"/>
        <v>0</v>
      </c>
      <c r="O139" s="61">
        <f t="shared" si="160"/>
        <v>0</v>
      </c>
      <c r="P139" s="61">
        <f t="shared" si="160"/>
        <v>0</v>
      </c>
      <c r="Q139" s="61">
        <f t="shared" si="160"/>
        <v>0</v>
      </c>
      <c r="R139" s="61">
        <f t="shared" si="160"/>
        <v>0</v>
      </c>
      <c r="S139" s="61">
        <f t="shared" si="160"/>
        <v>0</v>
      </c>
      <c r="T139" s="61">
        <f t="shared" si="160"/>
        <v>0</v>
      </c>
      <c r="U139" s="61">
        <f t="shared" si="160"/>
        <v>0</v>
      </c>
      <c r="V139" s="61">
        <f t="shared" si="160"/>
        <v>0</v>
      </c>
      <c r="W139" s="61">
        <f t="shared" si="160"/>
        <v>0</v>
      </c>
      <c r="X139" s="61">
        <f t="shared" si="160"/>
        <v>0</v>
      </c>
      <c r="Y139" s="61">
        <f t="shared" si="160"/>
        <v>0</v>
      </c>
      <c r="Z139" s="61">
        <f t="shared" si="160"/>
        <v>0</v>
      </c>
      <c r="AA139" s="61">
        <f t="shared" si="162"/>
        <v>0</v>
      </c>
      <c r="AB139" s="61">
        <f t="shared" si="161"/>
        <v>0</v>
      </c>
      <c r="AC139" s="61">
        <f t="shared" si="163"/>
        <v>0</v>
      </c>
    </row>
    <row r="140" spans="1:29" x14ac:dyDescent="0.25">
      <c r="O140" s="61">
        <f t="shared" si="160"/>
        <v>0</v>
      </c>
      <c r="P140" s="61">
        <f t="shared" si="160"/>
        <v>0</v>
      </c>
      <c r="Q140" s="61">
        <f t="shared" si="160"/>
        <v>0</v>
      </c>
      <c r="R140" s="61">
        <f t="shared" si="160"/>
        <v>0</v>
      </c>
      <c r="S140" s="61">
        <f t="shared" si="160"/>
        <v>0</v>
      </c>
      <c r="T140" s="61">
        <f t="shared" si="160"/>
        <v>0</v>
      </c>
      <c r="U140" s="61">
        <f t="shared" si="160"/>
        <v>0</v>
      </c>
      <c r="V140" s="61">
        <f t="shared" si="160"/>
        <v>0</v>
      </c>
      <c r="W140" s="61">
        <f t="shared" si="160"/>
        <v>0</v>
      </c>
      <c r="X140" s="61">
        <f t="shared" si="160"/>
        <v>0</v>
      </c>
      <c r="Y140" s="61">
        <f t="shared" si="160"/>
        <v>0</v>
      </c>
      <c r="Z140" s="61">
        <f t="shared" si="160"/>
        <v>0</v>
      </c>
      <c r="AA140" s="61">
        <f t="shared" si="162"/>
        <v>0</v>
      </c>
      <c r="AB140" s="61">
        <f t="shared" si="161"/>
        <v>0</v>
      </c>
      <c r="AC140" s="61">
        <f t="shared" si="163"/>
        <v>0</v>
      </c>
    </row>
    <row r="141" spans="1:29" x14ac:dyDescent="0.25">
      <c r="P141" s="61">
        <f t="shared" si="160"/>
        <v>0</v>
      </c>
      <c r="Q141" s="61">
        <f t="shared" si="160"/>
        <v>0</v>
      </c>
      <c r="R141" s="61">
        <f t="shared" si="160"/>
        <v>0</v>
      </c>
      <c r="S141" s="61">
        <f t="shared" si="160"/>
        <v>0</v>
      </c>
      <c r="T141" s="61">
        <f t="shared" si="160"/>
        <v>0</v>
      </c>
      <c r="U141" s="61">
        <f t="shared" si="160"/>
        <v>0</v>
      </c>
      <c r="V141" s="61">
        <f t="shared" si="160"/>
        <v>0</v>
      </c>
      <c r="W141" s="61">
        <f t="shared" si="160"/>
        <v>0</v>
      </c>
      <c r="X141" s="61">
        <f t="shared" si="160"/>
        <v>0</v>
      </c>
      <c r="Y141" s="61">
        <f t="shared" si="160"/>
        <v>0</v>
      </c>
      <c r="Z141" s="61">
        <f t="shared" si="160"/>
        <v>0</v>
      </c>
      <c r="AA141" s="61">
        <f t="shared" si="162"/>
        <v>0</v>
      </c>
      <c r="AB141" s="61">
        <f t="shared" si="161"/>
        <v>0</v>
      </c>
      <c r="AC141" s="61">
        <f t="shared" si="163"/>
        <v>0</v>
      </c>
    </row>
    <row r="142" spans="1:29" x14ac:dyDescent="0.25">
      <c r="Q142" s="61">
        <f t="shared" si="160"/>
        <v>0</v>
      </c>
      <c r="R142" s="61">
        <f t="shared" si="160"/>
        <v>0</v>
      </c>
      <c r="S142" s="61">
        <f t="shared" si="160"/>
        <v>0</v>
      </c>
      <c r="T142" s="61">
        <f t="shared" si="160"/>
        <v>0</v>
      </c>
      <c r="U142" s="61">
        <f t="shared" si="160"/>
        <v>0</v>
      </c>
      <c r="V142" s="61">
        <f t="shared" si="160"/>
        <v>0</v>
      </c>
      <c r="W142" s="61">
        <f t="shared" si="160"/>
        <v>0</v>
      </c>
      <c r="X142" s="61">
        <f t="shared" si="160"/>
        <v>0</v>
      </c>
      <c r="Y142" s="61">
        <f t="shared" si="160"/>
        <v>0</v>
      </c>
      <c r="Z142" s="61">
        <f t="shared" si="160"/>
        <v>0</v>
      </c>
      <c r="AA142" s="61">
        <f t="shared" si="162"/>
        <v>0</v>
      </c>
      <c r="AB142" s="61">
        <f t="shared" si="161"/>
        <v>0</v>
      </c>
      <c r="AC142" s="61">
        <f t="shared" si="163"/>
        <v>0</v>
      </c>
    </row>
    <row r="143" spans="1:29" x14ac:dyDescent="0.25">
      <c r="R143" s="61">
        <f t="shared" si="160"/>
        <v>0</v>
      </c>
      <c r="S143" s="61">
        <f t="shared" si="160"/>
        <v>0</v>
      </c>
      <c r="T143" s="61">
        <f t="shared" si="160"/>
        <v>0</v>
      </c>
      <c r="U143" s="61">
        <f t="shared" si="160"/>
        <v>0</v>
      </c>
      <c r="V143" s="61">
        <f t="shared" si="160"/>
        <v>0</v>
      </c>
      <c r="W143" s="61">
        <f t="shared" si="160"/>
        <v>0</v>
      </c>
      <c r="X143" s="61">
        <f t="shared" si="160"/>
        <v>0</v>
      </c>
      <c r="Y143" s="61">
        <f t="shared" si="160"/>
        <v>0</v>
      </c>
      <c r="Z143" s="61">
        <f t="shared" si="160"/>
        <v>0</v>
      </c>
      <c r="AA143" s="61">
        <f t="shared" si="162"/>
        <v>0</v>
      </c>
      <c r="AB143" s="61">
        <f t="shared" si="161"/>
        <v>0</v>
      </c>
      <c r="AC143" s="61">
        <f t="shared" si="163"/>
        <v>0</v>
      </c>
    </row>
    <row r="144" spans="1:29" x14ac:dyDescent="0.25">
      <c r="S144" s="61">
        <f t="shared" si="160"/>
        <v>0</v>
      </c>
      <c r="T144" s="61">
        <f t="shared" si="160"/>
        <v>0</v>
      </c>
      <c r="U144" s="61">
        <f t="shared" si="160"/>
        <v>0</v>
      </c>
      <c r="V144" s="61">
        <f t="shared" si="160"/>
        <v>0</v>
      </c>
      <c r="W144" s="61">
        <f t="shared" si="160"/>
        <v>0</v>
      </c>
      <c r="X144" s="61">
        <f t="shared" si="160"/>
        <v>0</v>
      </c>
      <c r="Y144" s="61">
        <f t="shared" si="160"/>
        <v>0</v>
      </c>
      <c r="Z144" s="61">
        <f t="shared" si="160"/>
        <v>0</v>
      </c>
      <c r="AA144" s="61">
        <f t="shared" si="162"/>
        <v>0</v>
      </c>
      <c r="AB144" s="61">
        <f t="shared" si="161"/>
        <v>0</v>
      </c>
      <c r="AC144" s="61">
        <f t="shared" si="163"/>
        <v>0</v>
      </c>
    </row>
    <row r="145" spans="20:29" x14ac:dyDescent="0.25">
      <c r="T145" s="61">
        <f t="shared" si="160"/>
        <v>0</v>
      </c>
      <c r="U145" s="61">
        <f t="shared" si="160"/>
        <v>0</v>
      </c>
      <c r="V145" s="61">
        <f t="shared" si="160"/>
        <v>0</v>
      </c>
      <c r="W145" s="61">
        <f t="shared" si="160"/>
        <v>0</v>
      </c>
      <c r="X145" s="61">
        <f t="shared" si="160"/>
        <v>0</v>
      </c>
      <c r="Y145" s="61">
        <f t="shared" si="160"/>
        <v>0</v>
      </c>
      <c r="Z145" s="61">
        <f t="shared" si="160"/>
        <v>0</v>
      </c>
      <c r="AA145" s="61">
        <f t="shared" si="162"/>
        <v>0</v>
      </c>
      <c r="AB145" s="61">
        <f t="shared" si="161"/>
        <v>0</v>
      </c>
      <c r="AC145" s="61">
        <f t="shared" si="163"/>
        <v>0</v>
      </c>
    </row>
    <row r="146" spans="20:29" x14ac:dyDescent="0.25">
      <c r="U146" s="61">
        <f t="shared" si="160"/>
        <v>0</v>
      </c>
      <c r="V146" s="61">
        <f t="shared" si="160"/>
        <v>0</v>
      </c>
      <c r="W146" s="61">
        <f t="shared" si="160"/>
        <v>0</v>
      </c>
      <c r="X146" s="61">
        <f t="shared" si="160"/>
        <v>0</v>
      </c>
      <c r="Y146" s="61">
        <f t="shared" si="160"/>
        <v>0</v>
      </c>
      <c r="Z146" s="61">
        <f t="shared" si="160"/>
        <v>0</v>
      </c>
      <c r="AA146" s="61">
        <f t="shared" si="162"/>
        <v>0</v>
      </c>
      <c r="AB146" s="61">
        <f t="shared" si="161"/>
        <v>0</v>
      </c>
      <c r="AC146" s="61">
        <f t="shared" si="163"/>
        <v>0</v>
      </c>
    </row>
    <row r="147" spans="20:29" x14ac:dyDescent="0.25">
      <c r="V147" s="61">
        <f t="shared" si="160"/>
        <v>0</v>
      </c>
      <c r="W147" s="61">
        <f t="shared" si="160"/>
        <v>0</v>
      </c>
      <c r="X147" s="61">
        <f t="shared" si="160"/>
        <v>0</v>
      </c>
      <c r="Y147" s="61">
        <f t="shared" si="160"/>
        <v>0</v>
      </c>
      <c r="Z147" s="61">
        <f t="shared" si="160"/>
        <v>0</v>
      </c>
      <c r="AA147" s="61">
        <f t="shared" si="162"/>
        <v>0</v>
      </c>
      <c r="AB147" s="61">
        <f t="shared" si="161"/>
        <v>0</v>
      </c>
      <c r="AC147" s="61">
        <f t="shared" si="163"/>
        <v>0</v>
      </c>
    </row>
    <row r="148" spans="20:29" x14ac:dyDescent="0.25">
      <c r="W148" s="61">
        <f t="shared" si="160"/>
        <v>0</v>
      </c>
      <c r="X148" s="61">
        <f t="shared" si="160"/>
        <v>0</v>
      </c>
      <c r="Y148" s="61">
        <f t="shared" si="160"/>
        <v>0</v>
      </c>
      <c r="Z148" s="61">
        <f t="shared" si="160"/>
        <v>0</v>
      </c>
      <c r="AA148" s="61">
        <f t="shared" si="162"/>
        <v>0</v>
      </c>
      <c r="AB148" s="61">
        <f t="shared" si="161"/>
        <v>0</v>
      </c>
      <c r="AC148" s="61">
        <f t="shared" si="163"/>
        <v>0</v>
      </c>
    </row>
    <row r="149" spans="20:29" x14ac:dyDescent="0.25">
      <c r="X149" s="61">
        <f t="shared" si="160"/>
        <v>0</v>
      </c>
      <c r="Y149" s="61">
        <f t="shared" si="160"/>
        <v>0</v>
      </c>
      <c r="Z149" s="61">
        <f t="shared" si="160"/>
        <v>0</v>
      </c>
      <c r="AA149" s="61">
        <f t="shared" si="162"/>
        <v>0</v>
      </c>
      <c r="AB149" s="61">
        <f t="shared" si="161"/>
        <v>0</v>
      </c>
      <c r="AC149" s="61">
        <f t="shared" si="163"/>
        <v>0</v>
      </c>
    </row>
    <row r="150" spans="20:29" x14ac:dyDescent="0.25">
      <c r="Y150" s="61">
        <f t="shared" si="160"/>
        <v>0</v>
      </c>
      <c r="Z150" s="61">
        <f t="shared" si="160"/>
        <v>0</v>
      </c>
      <c r="AA150" s="61">
        <f t="shared" si="162"/>
        <v>0</v>
      </c>
      <c r="AB150" s="61">
        <f t="shared" si="161"/>
        <v>0</v>
      </c>
      <c r="AC150" s="61">
        <f t="shared" si="163"/>
        <v>0</v>
      </c>
    </row>
    <row r="151" spans="20:29" x14ac:dyDescent="0.25">
      <c r="Z151" s="61">
        <f t="shared" si="160"/>
        <v>0</v>
      </c>
      <c r="AA151" s="61">
        <f t="shared" si="160"/>
        <v>0</v>
      </c>
      <c r="AB151" s="61">
        <f t="shared" si="161"/>
        <v>0</v>
      </c>
      <c r="AC151" s="61">
        <f t="shared" si="163"/>
        <v>0</v>
      </c>
    </row>
    <row r="152" spans="20:29" x14ac:dyDescent="0.25">
      <c r="AA152" s="61">
        <f t="shared" ref="AA152" si="164">$D152</f>
        <v>0</v>
      </c>
      <c r="AB152" s="61">
        <f t="shared" si="160"/>
        <v>0</v>
      </c>
      <c r="AC152" s="61">
        <f t="shared" si="163"/>
        <v>0</v>
      </c>
    </row>
    <row r="153" spans="20:29" x14ac:dyDescent="0.25">
      <c r="AB153" s="61">
        <f t="shared" ref="AB153" si="165">$D153</f>
        <v>0</v>
      </c>
      <c r="AC153" s="61">
        <f t="shared" si="160"/>
        <v>0</v>
      </c>
    </row>
    <row r="154" spans="20:29" x14ac:dyDescent="0.25">
      <c r="AC154" s="61">
        <f t="shared" ref="AC154" si="166">$D154</f>
        <v>0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10578-B482-40EA-93A9-E09187799C6C}">
  <sheetPr codeName="Sheet6"/>
  <dimension ref="A1:AW24"/>
  <sheetViews>
    <sheetView workbookViewId="0">
      <selection activeCell="A2" sqref="A2"/>
    </sheetView>
  </sheetViews>
  <sheetFormatPr defaultRowHeight="15" x14ac:dyDescent="0.25"/>
  <cols>
    <col min="9" max="9" width="9.140625" customWidth="1"/>
  </cols>
  <sheetData>
    <row r="1" spans="1:49" ht="23.25" x14ac:dyDescent="0.35">
      <c r="A1" s="2" t="s">
        <v>377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1:49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</row>
    <row r="3" spans="1:49" x14ac:dyDescent="0.25">
      <c r="A3" s="4" t="s">
        <v>298</v>
      </c>
      <c r="B3" s="3"/>
      <c r="C3" s="3"/>
      <c r="D3" s="3"/>
      <c r="E3" s="3"/>
      <c r="F3" s="249">
        <f>C19</f>
        <v>-2.2204460492503131E-15</v>
      </c>
      <c r="G3" s="3"/>
      <c r="H3" s="3"/>
      <c r="I3" s="26">
        <v>0</v>
      </c>
      <c r="J3" s="26">
        <f>I3+1</f>
        <v>1</v>
      </c>
      <c r="K3" s="26">
        <f t="shared" ref="K3:AW3" si="0">J3+1</f>
        <v>2</v>
      </c>
      <c r="L3" s="26">
        <f t="shared" si="0"/>
        <v>3</v>
      </c>
      <c r="M3" s="26">
        <f t="shared" si="0"/>
        <v>4</v>
      </c>
      <c r="N3" s="26">
        <f t="shared" si="0"/>
        <v>5</v>
      </c>
      <c r="O3" s="26">
        <f t="shared" si="0"/>
        <v>6</v>
      </c>
      <c r="P3" s="26">
        <f t="shared" si="0"/>
        <v>7</v>
      </c>
      <c r="Q3" s="26">
        <f t="shared" si="0"/>
        <v>8</v>
      </c>
      <c r="R3" s="26">
        <f t="shared" si="0"/>
        <v>9</v>
      </c>
      <c r="S3" s="26">
        <f t="shared" si="0"/>
        <v>10</v>
      </c>
      <c r="T3" s="26">
        <f t="shared" si="0"/>
        <v>11</v>
      </c>
      <c r="U3" s="26">
        <f t="shared" si="0"/>
        <v>12</v>
      </c>
      <c r="V3" s="26">
        <f t="shared" si="0"/>
        <v>13</v>
      </c>
      <c r="W3" s="26">
        <f t="shared" si="0"/>
        <v>14</v>
      </c>
      <c r="X3" s="26">
        <f t="shared" si="0"/>
        <v>15</v>
      </c>
      <c r="Y3" s="26">
        <f t="shared" si="0"/>
        <v>16</v>
      </c>
      <c r="Z3" s="26">
        <f t="shared" si="0"/>
        <v>17</v>
      </c>
      <c r="AA3" s="26">
        <f t="shared" si="0"/>
        <v>18</v>
      </c>
      <c r="AB3" s="26">
        <f t="shared" si="0"/>
        <v>19</v>
      </c>
      <c r="AC3" s="26">
        <f t="shared" si="0"/>
        <v>20</v>
      </c>
      <c r="AD3" s="26">
        <f t="shared" si="0"/>
        <v>21</v>
      </c>
      <c r="AE3" s="26">
        <f t="shared" si="0"/>
        <v>22</v>
      </c>
      <c r="AF3" s="26">
        <f t="shared" si="0"/>
        <v>23</v>
      </c>
      <c r="AG3" s="26">
        <f t="shared" si="0"/>
        <v>24</v>
      </c>
      <c r="AH3" s="26">
        <f t="shared" si="0"/>
        <v>25</v>
      </c>
      <c r="AI3" s="26">
        <f t="shared" si="0"/>
        <v>26</v>
      </c>
      <c r="AJ3" s="26">
        <f t="shared" si="0"/>
        <v>27</v>
      </c>
      <c r="AK3" s="26">
        <f t="shared" si="0"/>
        <v>28</v>
      </c>
      <c r="AL3" s="26">
        <f t="shared" si="0"/>
        <v>29</v>
      </c>
      <c r="AM3" s="26">
        <f t="shared" si="0"/>
        <v>30</v>
      </c>
      <c r="AN3" s="26">
        <f t="shared" si="0"/>
        <v>31</v>
      </c>
      <c r="AO3" s="26">
        <f t="shared" si="0"/>
        <v>32</v>
      </c>
      <c r="AP3" s="26">
        <f t="shared" si="0"/>
        <v>33</v>
      </c>
      <c r="AQ3" s="26">
        <f t="shared" si="0"/>
        <v>34</v>
      </c>
      <c r="AR3" s="26">
        <f t="shared" si="0"/>
        <v>35</v>
      </c>
      <c r="AS3" s="26">
        <f t="shared" si="0"/>
        <v>36</v>
      </c>
      <c r="AT3" s="26">
        <f t="shared" si="0"/>
        <v>37</v>
      </c>
      <c r="AU3" s="26">
        <f t="shared" si="0"/>
        <v>38</v>
      </c>
      <c r="AV3" s="26">
        <f t="shared" si="0"/>
        <v>39</v>
      </c>
      <c r="AW3" s="26">
        <f t="shared" si="0"/>
        <v>40</v>
      </c>
    </row>
    <row r="4" spans="1:49" x14ac:dyDescent="0.25">
      <c r="A4" s="3"/>
      <c r="B4" s="3"/>
      <c r="C4" s="3"/>
      <c r="D4" s="3"/>
      <c r="E4" s="3"/>
      <c r="F4" s="9" t="str">
        <f>IF(ROUND(F3,0)=0,"OK","RECALC")</f>
        <v>OK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</row>
    <row r="5" spans="1:49" x14ac:dyDescent="0.25">
      <c r="A5" s="181"/>
      <c r="B5" s="3"/>
      <c r="C5" s="3"/>
      <c r="D5" s="3"/>
      <c r="E5" s="3"/>
      <c r="F5" s="3"/>
      <c r="G5" s="3"/>
      <c r="H5" s="3"/>
      <c r="I5" s="3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</row>
    <row r="6" spans="1:49" x14ac:dyDescent="0.25">
      <c r="A6" s="181"/>
      <c r="B6" s="3"/>
      <c r="C6" s="3"/>
      <c r="D6" s="3"/>
      <c r="E6" s="3"/>
      <c r="F6" s="3"/>
      <c r="G6" s="3"/>
      <c r="H6" s="3"/>
      <c r="I6" s="3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</row>
    <row r="7" spans="1:49" x14ac:dyDescent="0.25">
      <c r="A7" s="101" t="s">
        <v>314</v>
      </c>
      <c r="B7" s="3"/>
      <c r="C7" s="103">
        <f>SUM(J7:AW7)</f>
        <v>20</v>
      </c>
      <c r="D7" s="248">
        <v>2.8177441528168532</v>
      </c>
      <c r="E7" s="3">
        <f>C7+D7</f>
        <v>22.817744152816854</v>
      </c>
      <c r="F7" s="3"/>
      <c r="G7" s="3" t="s">
        <v>365</v>
      </c>
      <c r="H7" s="203">
        <f>G15</f>
        <v>3.0099999999999998E-2</v>
      </c>
      <c r="I7" s="3">
        <f>NPV(H7,J7:AB7)</f>
        <v>17.051702376790804</v>
      </c>
      <c r="J7" s="3">
        <f>Dashboard!J64</f>
        <v>2</v>
      </c>
      <c r="K7" s="3">
        <f>Dashboard!K64</f>
        <v>2</v>
      </c>
      <c r="L7" s="3">
        <f>Dashboard!L64</f>
        <v>2</v>
      </c>
      <c r="M7" s="3">
        <f>Dashboard!M64</f>
        <v>2</v>
      </c>
      <c r="N7" s="3">
        <f>Dashboard!N64</f>
        <v>2</v>
      </c>
      <c r="O7" s="3">
        <f>Dashboard!O64</f>
        <v>2</v>
      </c>
      <c r="P7" s="3">
        <f>Dashboard!P64</f>
        <v>2</v>
      </c>
      <c r="Q7" s="3">
        <f>Dashboard!Q64</f>
        <v>2</v>
      </c>
      <c r="R7" s="3">
        <f>Dashboard!R64</f>
        <v>2</v>
      </c>
      <c r="S7" s="3">
        <f>Dashboard!S64</f>
        <v>2</v>
      </c>
      <c r="T7" s="3">
        <f>Dashboard!T64</f>
        <v>0</v>
      </c>
      <c r="U7" s="3">
        <f>Dashboard!U64</f>
        <v>0</v>
      </c>
      <c r="V7" s="3">
        <f>Dashboard!V64</f>
        <v>0</v>
      </c>
      <c r="W7" s="3">
        <f>Dashboard!W64</f>
        <v>0</v>
      </c>
      <c r="X7" s="3">
        <f>Dashboard!X64</f>
        <v>0</v>
      </c>
      <c r="Y7" s="3">
        <f>Dashboard!Y64</f>
        <v>0</v>
      </c>
      <c r="Z7" s="3">
        <f>Dashboard!Z64</f>
        <v>0</v>
      </c>
      <c r="AA7" s="3">
        <f>Dashboard!AA64</f>
        <v>0</v>
      </c>
      <c r="AB7" s="3">
        <f>Dashboard!AB64</f>
        <v>0</v>
      </c>
      <c r="AC7" s="3">
        <f>Dashboard!AC64</f>
        <v>0</v>
      </c>
      <c r="AD7" s="3">
        <f>Dashboard!AD64</f>
        <v>0</v>
      </c>
      <c r="AE7" s="3">
        <f>Dashboard!AE64</f>
        <v>0</v>
      </c>
      <c r="AF7" s="3">
        <f>Dashboard!AF64</f>
        <v>0</v>
      </c>
      <c r="AG7" s="3">
        <f>Dashboard!AG64</f>
        <v>0</v>
      </c>
      <c r="AH7" s="3">
        <f>Dashboard!AH64</f>
        <v>0</v>
      </c>
      <c r="AI7" s="3">
        <f>Dashboard!AI64</f>
        <v>0</v>
      </c>
      <c r="AJ7" s="3">
        <f>Dashboard!AJ64</f>
        <v>0</v>
      </c>
      <c r="AK7" s="3">
        <f>Dashboard!AK64</f>
        <v>0</v>
      </c>
      <c r="AL7" s="3">
        <f>Dashboard!AL64</f>
        <v>0</v>
      </c>
      <c r="AM7" s="3">
        <f>Dashboard!AM64</f>
        <v>0</v>
      </c>
      <c r="AN7" s="3">
        <f>Dashboard!AN64</f>
        <v>0</v>
      </c>
      <c r="AO7" s="3">
        <f>Dashboard!AO64</f>
        <v>0</v>
      </c>
      <c r="AP7" s="3">
        <f>Dashboard!AP64</f>
        <v>0</v>
      </c>
      <c r="AQ7" s="3">
        <f>Dashboard!AQ64</f>
        <v>0</v>
      </c>
      <c r="AR7" s="3">
        <f>Dashboard!AR64</f>
        <v>0</v>
      </c>
      <c r="AS7" s="3">
        <f>Dashboard!AS64</f>
        <v>0</v>
      </c>
      <c r="AT7" s="3">
        <f>Dashboard!AT64</f>
        <v>0</v>
      </c>
      <c r="AU7" s="3">
        <f>Dashboard!AU64</f>
        <v>0</v>
      </c>
      <c r="AV7" s="3">
        <f>Dashboard!AV64</f>
        <v>0</v>
      </c>
      <c r="AW7" s="3">
        <f>Dashboard!AW64</f>
        <v>0</v>
      </c>
    </row>
    <row r="8" spans="1:49" x14ac:dyDescent="0.25">
      <c r="A8" s="101" t="s">
        <v>315</v>
      </c>
      <c r="B8" s="3"/>
      <c r="C8" s="103"/>
      <c r="D8" s="3"/>
      <c r="E8" s="3"/>
      <c r="F8" s="3"/>
      <c r="G8" s="3"/>
      <c r="H8" s="3"/>
      <c r="I8" s="3"/>
      <c r="J8" s="3">
        <f>Dashboard!J65</f>
        <v>1</v>
      </c>
      <c r="K8" s="3">
        <f>Dashboard!K65</f>
        <v>1</v>
      </c>
      <c r="L8" s="3">
        <f>Dashboard!L65</f>
        <v>1</v>
      </c>
      <c r="M8" s="3">
        <f>Dashboard!M65</f>
        <v>1</v>
      </c>
      <c r="N8" s="3">
        <f>Dashboard!N65</f>
        <v>1</v>
      </c>
      <c r="O8" s="3">
        <f>Dashboard!O65</f>
        <v>1</v>
      </c>
      <c r="P8" s="3">
        <f>Dashboard!P65</f>
        <v>1</v>
      </c>
      <c r="Q8" s="3">
        <f>Dashboard!Q65</f>
        <v>1</v>
      </c>
      <c r="R8" s="3">
        <f>Dashboard!R65</f>
        <v>1</v>
      </c>
      <c r="S8" s="3">
        <f>Dashboard!S65</f>
        <v>1</v>
      </c>
      <c r="T8" s="3">
        <f>Dashboard!T65</f>
        <v>0</v>
      </c>
      <c r="U8" s="3">
        <f>Dashboard!U65</f>
        <v>0</v>
      </c>
      <c r="V8" s="3">
        <f>Dashboard!V65</f>
        <v>0</v>
      </c>
      <c r="W8" s="3">
        <f>Dashboard!W65</f>
        <v>0</v>
      </c>
      <c r="X8" s="3">
        <f>Dashboard!X65</f>
        <v>0</v>
      </c>
      <c r="Y8" s="3">
        <f>Dashboard!Y65</f>
        <v>0</v>
      </c>
      <c r="Z8" s="3">
        <f>Dashboard!Z65</f>
        <v>0</v>
      </c>
      <c r="AA8" s="3">
        <f>Dashboard!AA65</f>
        <v>0</v>
      </c>
      <c r="AB8" s="3">
        <f>Dashboard!AB65</f>
        <v>0</v>
      </c>
      <c r="AC8" s="3">
        <f>Dashboard!AC65</f>
        <v>0</v>
      </c>
      <c r="AD8" s="3">
        <f>Dashboard!AD65</f>
        <v>0</v>
      </c>
      <c r="AE8" s="3">
        <f>Dashboard!AE65</f>
        <v>0</v>
      </c>
      <c r="AF8" s="3">
        <f>Dashboard!AF65</f>
        <v>0</v>
      </c>
      <c r="AG8" s="3">
        <f>Dashboard!AG65</f>
        <v>0</v>
      </c>
      <c r="AH8" s="3">
        <f>Dashboard!AH65</f>
        <v>0</v>
      </c>
      <c r="AI8" s="3">
        <f>Dashboard!AI65</f>
        <v>0</v>
      </c>
      <c r="AJ8" s="3">
        <f>Dashboard!AJ65</f>
        <v>0</v>
      </c>
      <c r="AK8" s="3">
        <f>Dashboard!AK65</f>
        <v>0</v>
      </c>
      <c r="AL8" s="3">
        <f>Dashboard!AL65</f>
        <v>0</v>
      </c>
      <c r="AM8" s="3">
        <f>Dashboard!AM65</f>
        <v>0</v>
      </c>
      <c r="AN8" s="3">
        <f>Dashboard!AN65</f>
        <v>0</v>
      </c>
      <c r="AO8" s="3">
        <f>Dashboard!AO65</f>
        <v>0</v>
      </c>
      <c r="AP8" s="3">
        <f>Dashboard!AP65</f>
        <v>0</v>
      </c>
      <c r="AQ8" s="3">
        <f>Dashboard!AQ65</f>
        <v>0</v>
      </c>
      <c r="AR8" s="3">
        <f>Dashboard!AR65</f>
        <v>0</v>
      </c>
      <c r="AS8" s="3">
        <f>Dashboard!AS65</f>
        <v>0</v>
      </c>
      <c r="AT8" s="3">
        <f>Dashboard!AT65</f>
        <v>0</v>
      </c>
      <c r="AU8" s="3">
        <f>Dashboard!AU65</f>
        <v>0</v>
      </c>
      <c r="AV8" s="3">
        <f>Dashboard!AV65</f>
        <v>0</v>
      </c>
      <c r="AW8" s="3">
        <f>Dashboard!AW65</f>
        <v>0</v>
      </c>
    </row>
    <row r="9" spans="1:49" x14ac:dyDescent="0.25">
      <c r="A9" s="3" t="s">
        <v>302</v>
      </c>
      <c r="B9" s="3"/>
      <c r="C9" s="179">
        <f>SUM(J9:AW9)</f>
        <v>0.99999999999999956</v>
      </c>
      <c r="D9" s="17">
        <f>Dashboard!E25</f>
        <v>40</v>
      </c>
      <c r="E9" s="3"/>
      <c r="F9" s="3"/>
      <c r="G9" s="3"/>
      <c r="H9" s="3"/>
      <c r="I9" s="3"/>
      <c r="J9" s="180">
        <f>Dashboard!J70</f>
        <v>0</v>
      </c>
      <c r="K9" s="180">
        <f>Dashboard!K70</f>
        <v>0</v>
      </c>
      <c r="L9" s="180">
        <f>Dashboard!L70</f>
        <v>0</v>
      </c>
      <c r="M9" s="180">
        <f>Dashboard!M70</f>
        <v>0</v>
      </c>
      <c r="N9" s="180">
        <f>Dashboard!N70</f>
        <v>0</v>
      </c>
      <c r="O9" s="180">
        <f>Dashboard!O70</f>
        <v>1.6539291569599483E-2</v>
      </c>
      <c r="P9" s="180">
        <f>Dashboard!P70</f>
        <v>1.7035470316687468E-2</v>
      </c>
      <c r="Q9" s="180">
        <f>Dashboard!Q70</f>
        <v>1.7546534426188094E-2</v>
      </c>
      <c r="R9" s="180">
        <f>Dashboard!R70</f>
        <v>1.8072930458973735E-2</v>
      </c>
      <c r="S9" s="180">
        <f>Dashboard!S70</f>
        <v>1.8615118372742948E-2</v>
      </c>
      <c r="T9" s="180">
        <f>Dashboard!T70</f>
        <v>1.9173571923925239E-2</v>
      </c>
      <c r="U9" s="180">
        <f>Dashboard!U70</f>
        <v>1.9748779081642995E-2</v>
      </c>
      <c r="V9" s="180">
        <f>Dashboard!V70</f>
        <v>2.0341242454092287E-2</v>
      </c>
      <c r="W9" s="180">
        <f>Dashboard!W70</f>
        <v>2.0951479727715057E-2</v>
      </c>
      <c r="X9" s="180">
        <f>Dashboard!X70</f>
        <v>2.1580024119546508E-2</v>
      </c>
      <c r="Y9" s="180">
        <f>Dashboard!Y70</f>
        <v>2.2227424843132906E-2</v>
      </c>
      <c r="Z9" s="180">
        <f>Dashboard!Z70</f>
        <v>2.2894247588426894E-2</v>
      </c>
      <c r="AA9" s="180">
        <f>Dashboard!AA70</f>
        <v>2.35810750160797E-2</v>
      </c>
      <c r="AB9" s="180">
        <f>Dashboard!AB70</f>
        <v>2.4288507266562093E-2</v>
      </c>
      <c r="AC9" s="180">
        <f>Dashboard!AC70</f>
        <v>2.5017162484558958E-2</v>
      </c>
      <c r="AD9" s="180">
        <f>Dashboard!AD70</f>
        <v>2.5767677359095728E-2</v>
      </c>
      <c r="AE9" s="180">
        <f>Dashboard!AE70</f>
        <v>2.6540707679868603E-2</v>
      </c>
      <c r="AF9" s="180">
        <f>Dashboard!AF70</f>
        <v>2.7336928910264659E-2</v>
      </c>
      <c r="AG9" s="180">
        <f>Dashboard!AG70</f>
        <v>2.81570367775726E-2</v>
      </c>
      <c r="AH9" s="180">
        <f>Dashboard!AH70</f>
        <v>2.9001747880899778E-2</v>
      </c>
      <c r="AI9" s="180">
        <f>Dashboard!AI70</f>
        <v>2.9871800317326773E-2</v>
      </c>
      <c r="AJ9" s="180">
        <f>Dashboard!AJ70</f>
        <v>3.0767954326846578E-2</v>
      </c>
      <c r="AK9" s="180">
        <f>Dashboard!AK70</f>
        <v>3.1690992956651974E-2</v>
      </c>
      <c r="AL9" s="180">
        <f>Dashboard!AL70</f>
        <v>3.2641722745351535E-2</v>
      </c>
      <c r="AM9" s="180">
        <f>Dashboard!AM70</f>
        <v>3.3620974427712079E-2</v>
      </c>
      <c r="AN9" s="180">
        <f>Dashboard!AN70</f>
        <v>3.4629603660543441E-2</v>
      </c>
      <c r="AO9" s="180">
        <f>Dashboard!AO70</f>
        <v>3.5668491770359745E-2</v>
      </c>
      <c r="AP9" s="180">
        <f>Dashboard!AP70</f>
        <v>3.6738546523470542E-2</v>
      </c>
      <c r="AQ9" s="180">
        <f>Dashboard!AQ70</f>
        <v>3.7840702919174657E-2</v>
      </c>
      <c r="AR9" s="180">
        <f>Dashboard!AR70</f>
        <v>3.8975924006749894E-2</v>
      </c>
      <c r="AS9" s="180">
        <f>Dashboard!AS70</f>
        <v>4.0145201726952393E-2</v>
      </c>
      <c r="AT9" s="180">
        <f>Dashboard!AT70</f>
        <v>4.1349557778760961E-2</v>
      </c>
      <c r="AU9" s="180">
        <f>Dashboard!AU70</f>
        <v>4.2590044512123788E-2</v>
      </c>
      <c r="AV9" s="180">
        <f>Dashboard!AV70</f>
        <v>4.386774584748751E-2</v>
      </c>
      <c r="AW9" s="180">
        <f>Dashboard!AW70</f>
        <v>4.5183778222912134E-2</v>
      </c>
    </row>
    <row r="10" spans="1:49" x14ac:dyDescent="0.25">
      <c r="A10" s="181"/>
      <c r="B10" s="3"/>
      <c r="C10" s="103"/>
      <c r="D10" s="3"/>
      <c r="E10" s="3"/>
      <c r="F10" s="3"/>
      <c r="G10" s="3"/>
      <c r="H10" s="3"/>
      <c r="I10" s="3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</row>
    <row r="11" spans="1:49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</row>
    <row r="12" spans="1:49" x14ac:dyDescent="0.25">
      <c r="A12" s="4" t="s">
        <v>386</v>
      </c>
      <c r="B12" s="3"/>
      <c r="C12" s="3"/>
      <c r="D12" s="3"/>
      <c r="E12" s="3"/>
      <c r="F12" s="3"/>
      <c r="G12" s="8"/>
      <c r="H12" s="3"/>
      <c r="I12" s="26">
        <v>0</v>
      </c>
      <c r="J12" s="26">
        <f>I12+1</f>
        <v>1</v>
      </c>
      <c r="K12" s="26">
        <f t="shared" ref="K12:AW12" si="1">J12+1</f>
        <v>2</v>
      </c>
      <c r="L12" s="26">
        <f t="shared" si="1"/>
        <v>3</v>
      </c>
      <c r="M12" s="26">
        <f t="shared" si="1"/>
        <v>4</v>
      </c>
      <c r="N12" s="26">
        <f t="shared" si="1"/>
        <v>5</v>
      </c>
      <c r="O12" s="26">
        <f t="shared" si="1"/>
        <v>6</v>
      </c>
      <c r="P12" s="26">
        <f t="shared" si="1"/>
        <v>7</v>
      </c>
      <c r="Q12" s="26">
        <f t="shared" si="1"/>
        <v>8</v>
      </c>
      <c r="R12" s="26">
        <f t="shared" si="1"/>
        <v>9</v>
      </c>
      <c r="S12" s="26">
        <f t="shared" si="1"/>
        <v>10</v>
      </c>
      <c r="T12" s="26">
        <f t="shared" si="1"/>
        <v>11</v>
      </c>
      <c r="U12" s="26">
        <f t="shared" si="1"/>
        <v>12</v>
      </c>
      <c r="V12" s="26">
        <f t="shared" si="1"/>
        <v>13</v>
      </c>
      <c r="W12" s="26">
        <f t="shared" si="1"/>
        <v>14</v>
      </c>
      <c r="X12" s="26">
        <f t="shared" si="1"/>
        <v>15</v>
      </c>
      <c r="Y12" s="26">
        <f t="shared" si="1"/>
        <v>16</v>
      </c>
      <c r="Z12" s="26">
        <f t="shared" si="1"/>
        <v>17</v>
      </c>
      <c r="AA12" s="26">
        <f t="shared" si="1"/>
        <v>18</v>
      </c>
      <c r="AB12" s="26">
        <f t="shared" si="1"/>
        <v>19</v>
      </c>
      <c r="AC12" s="26">
        <f t="shared" si="1"/>
        <v>20</v>
      </c>
      <c r="AD12" s="26">
        <f t="shared" si="1"/>
        <v>21</v>
      </c>
      <c r="AE12" s="26">
        <f t="shared" si="1"/>
        <v>22</v>
      </c>
      <c r="AF12" s="26">
        <f t="shared" si="1"/>
        <v>23</v>
      </c>
      <c r="AG12" s="26">
        <f t="shared" si="1"/>
        <v>24</v>
      </c>
      <c r="AH12" s="26">
        <f t="shared" si="1"/>
        <v>25</v>
      </c>
      <c r="AI12" s="26">
        <f t="shared" si="1"/>
        <v>26</v>
      </c>
      <c r="AJ12" s="26">
        <f t="shared" si="1"/>
        <v>27</v>
      </c>
      <c r="AK12" s="26">
        <f t="shared" si="1"/>
        <v>28</v>
      </c>
      <c r="AL12" s="26">
        <f t="shared" si="1"/>
        <v>29</v>
      </c>
      <c r="AM12" s="26">
        <f t="shared" si="1"/>
        <v>30</v>
      </c>
      <c r="AN12" s="26">
        <f t="shared" si="1"/>
        <v>31</v>
      </c>
      <c r="AO12" s="26">
        <f t="shared" si="1"/>
        <v>32</v>
      </c>
      <c r="AP12" s="26">
        <f t="shared" si="1"/>
        <v>33</v>
      </c>
      <c r="AQ12" s="26">
        <f t="shared" si="1"/>
        <v>34</v>
      </c>
      <c r="AR12" s="26">
        <f t="shared" si="1"/>
        <v>35</v>
      </c>
      <c r="AS12" s="26">
        <f t="shared" si="1"/>
        <v>36</v>
      </c>
      <c r="AT12" s="26">
        <f t="shared" si="1"/>
        <v>37</v>
      </c>
      <c r="AU12" s="26">
        <f t="shared" si="1"/>
        <v>38</v>
      </c>
      <c r="AV12" s="26">
        <f t="shared" si="1"/>
        <v>39</v>
      </c>
      <c r="AW12" s="26">
        <f t="shared" si="1"/>
        <v>40</v>
      </c>
    </row>
    <row r="13" spans="1:49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</row>
    <row r="14" spans="1:49" x14ac:dyDescent="0.25">
      <c r="A14" s="3" t="s">
        <v>359</v>
      </c>
      <c r="B14" s="3"/>
      <c r="C14" s="3"/>
      <c r="D14" s="3"/>
      <c r="E14" s="11" t="s">
        <v>247</v>
      </c>
      <c r="F14" s="11" t="s">
        <v>383</v>
      </c>
      <c r="G14" s="11" t="s">
        <v>384</v>
      </c>
      <c r="H14" s="3"/>
      <c r="I14" s="3"/>
      <c r="J14" s="3">
        <f>I17</f>
        <v>0</v>
      </c>
      <c r="K14" s="3">
        <f t="shared" ref="K14:AW14" si="2">J17</f>
        <v>2</v>
      </c>
      <c r="L14" s="3">
        <f t="shared" si="2"/>
        <v>4.0602</v>
      </c>
      <c r="M14" s="3">
        <f t="shared" si="2"/>
        <v>6.1824120200000001</v>
      </c>
      <c r="N14" s="3">
        <f t="shared" si="2"/>
        <v>8.3685026218020013</v>
      </c>
      <c r="O14" s="3">
        <f t="shared" si="2"/>
        <v>10.620394550718242</v>
      </c>
      <c r="P14" s="3">
        <f t="shared" si="2"/>
        <v>12.562679103190899</v>
      </c>
      <c r="Q14" s="3">
        <f t="shared" si="2"/>
        <v>14.552104740987865</v>
      </c>
      <c r="R14" s="3">
        <f t="shared" si="2"/>
        <v>16.589750760386245</v>
      </c>
      <c r="S14" s="3">
        <f t="shared" si="2"/>
        <v>18.676718754969357</v>
      </c>
      <c r="T14" s="3">
        <f t="shared" si="2"/>
        <v>20.814132981090285</v>
      </c>
      <c r="U14" s="3">
        <f t="shared" si="2"/>
        <v>20.376635322434527</v>
      </c>
      <c r="V14" s="3">
        <f t="shared" si="2"/>
        <v>19.926012734019096</v>
      </c>
      <c r="W14" s="3">
        <f t="shared" si="2"/>
        <v>19.461871467951202</v>
      </c>
      <c r="X14" s="3">
        <f t="shared" si="2"/>
        <v>18.983805963901272</v>
      </c>
      <c r="Y14" s="3">
        <f t="shared" si="2"/>
        <v>18.491398494729843</v>
      </c>
      <c r="Z14" s="3">
        <f t="shared" si="2"/>
        <v>17.984218801483273</v>
      </c>
      <c r="AA14" s="3">
        <f t="shared" si="2"/>
        <v>17.461823717439305</v>
      </c>
      <c r="AB14" s="3">
        <f t="shared" si="2"/>
        <v>16.923756780874015</v>
      </c>
      <c r="AC14" s="3">
        <f t="shared" si="2"/>
        <v>16.369547836211769</v>
      </c>
      <c r="AD14" s="3">
        <f t="shared" si="2"/>
        <v>15.798712623209655</v>
      </c>
      <c r="AE14" s="3">
        <f t="shared" si="2"/>
        <v>15.210752353817476</v>
      </c>
      <c r="AF14" s="3">
        <f t="shared" si="2"/>
        <v>14.605153276343533</v>
      </c>
      <c r="AG14" s="3">
        <f t="shared" si="2"/>
        <v>13.981386226545371</v>
      </c>
      <c r="AH14" s="3">
        <f t="shared" si="2"/>
        <v>13.338906165253265</v>
      </c>
      <c r="AI14" s="3">
        <f t="shared" si="2"/>
        <v>12.677151702122396</v>
      </c>
      <c r="AJ14" s="3">
        <f t="shared" si="2"/>
        <v>11.995544605097601</v>
      </c>
      <c r="AK14" s="3">
        <f t="shared" si="2"/>
        <v>11.293489295162061</v>
      </c>
      <c r="AL14" s="3">
        <f t="shared" si="2"/>
        <v>10.570372325928455</v>
      </c>
      <c r="AM14" s="3">
        <f t="shared" si="2"/>
        <v>9.8255618476178412</v>
      </c>
      <c r="AN14" s="3">
        <f t="shared" si="2"/>
        <v>9.0584070549579092</v>
      </c>
      <c r="AO14" s="3">
        <f t="shared" si="2"/>
        <v>8.2682376185181781</v>
      </c>
      <c r="AP14" s="3">
        <f t="shared" si="2"/>
        <v>7.4543630989852563</v>
      </c>
      <c r="AQ14" s="3">
        <f t="shared" si="2"/>
        <v>6.616072343866346</v>
      </c>
      <c r="AR14" s="3">
        <f t="shared" si="2"/>
        <v>5.7526328660938688</v>
      </c>
      <c r="AS14" s="3">
        <f t="shared" si="2"/>
        <v>4.8632902039882175</v>
      </c>
      <c r="AT14" s="3">
        <f t="shared" si="2"/>
        <v>3.9472672620193965</v>
      </c>
      <c r="AU14" s="3">
        <f t="shared" si="2"/>
        <v>3.0037636317915108</v>
      </c>
      <c r="AV14" s="3">
        <f t="shared" si="2"/>
        <v>2.0319548926567887</v>
      </c>
      <c r="AW14" s="3">
        <f t="shared" si="2"/>
        <v>1.0309918913480247</v>
      </c>
    </row>
    <row r="15" spans="1:49" x14ac:dyDescent="0.25">
      <c r="A15" s="3" t="s">
        <v>330</v>
      </c>
      <c r="B15" s="3"/>
      <c r="C15" s="3">
        <f>SUM(J15:AW15)</f>
        <v>13.898072335919121</v>
      </c>
      <c r="D15" s="3"/>
      <c r="E15" s="253">
        <f>Rates!F10</f>
        <v>3.0099999999999998E-2</v>
      </c>
      <c r="F15" s="253">
        <f>Dashboard!F21/10000</f>
        <v>0</v>
      </c>
      <c r="G15" s="253">
        <f>E15+F15</f>
        <v>3.0099999999999998E-2</v>
      </c>
      <c r="H15" s="3"/>
      <c r="I15" s="3"/>
      <c r="J15" s="3">
        <f t="shared" ref="J15:AW15" si="3">$G$15*J14</f>
        <v>0</v>
      </c>
      <c r="K15" s="3">
        <f t="shared" si="3"/>
        <v>6.0199999999999997E-2</v>
      </c>
      <c r="L15" s="3">
        <f t="shared" si="3"/>
        <v>0.12221201999999999</v>
      </c>
      <c r="M15" s="3">
        <f t="shared" si="3"/>
        <v>0.18609060180199999</v>
      </c>
      <c r="N15" s="3">
        <f t="shared" si="3"/>
        <v>0.25189192891624024</v>
      </c>
      <c r="O15" s="3">
        <f t="shared" si="3"/>
        <v>0.31967387597661906</v>
      </c>
      <c r="P15" s="3">
        <f t="shared" si="3"/>
        <v>0.37813664100604605</v>
      </c>
      <c r="Q15" s="3">
        <f t="shared" si="3"/>
        <v>0.43801835270373468</v>
      </c>
      <c r="R15" s="3">
        <f t="shared" si="3"/>
        <v>0.49935149788762595</v>
      </c>
      <c r="S15" s="3">
        <f t="shared" si="3"/>
        <v>0.56216923452457768</v>
      </c>
      <c r="T15" s="3">
        <f t="shared" si="3"/>
        <v>0.62650540273081756</v>
      </c>
      <c r="U15" s="3">
        <f t="shared" si="3"/>
        <v>0.61333672320527921</v>
      </c>
      <c r="V15" s="3">
        <f t="shared" si="3"/>
        <v>0.59977298329397477</v>
      </c>
      <c r="W15" s="3">
        <f t="shared" si="3"/>
        <v>0.58580233118533109</v>
      </c>
      <c r="X15" s="3">
        <f t="shared" si="3"/>
        <v>0.57141255951342829</v>
      </c>
      <c r="Y15" s="3">
        <f t="shared" si="3"/>
        <v>0.55659109469136825</v>
      </c>
      <c r="Z15" s="3">
        <f t="shared" si="3"/>
        <v>0.54132498592464651</v>
      </c>
      <c r="AA15" s="3">
        <f t="shared" si="3"/>
        <v>0.52560089389492304</v>
      </c>
      <c r="AB15" s="3">
        <f t="shared" si="3"/>
        <v>0.50940507910430788</v>
      </c>
      <c r="AC15" s="3">
        <f t="shared" si="3"/>
        <v>0.49272338986997422</v>
      </c>
      <c r="AD15" s="3">
        <f t="shared" si="3"/>
        <v>0.47554124995861058</v>
      </c>
      <c r="AE15" s="3">
        <f t="shared" si="3"/>
        <v>0.457843645849906</v>
      </c>
      <c r="AF15" s="3">
        <f t="shared" si="3"/>
        <v>0.43961511361794031</v>
      </c>
      <c r="AG15" s="3">
        <f t="shared" si="3"/>
        <v>0.42083972541901565</v>
      </c>
      <c r="AH15" s="3">
        <f t="shared" si="3"/>
        <v>0.40150107557412323</v>
      </c>
      <c r="AI15" s="3">
        <f t="shared" si="3"/>
        <v>0.38158226623388408</v>
      </c>
      <c r="AJ15" s="3">
        <f t="shared" si="3"/>
        <v>0.3610658926134378</v>
      </c>
      <c r="AK15" s="3">
        <f t="shared" si="3"/>
        <v>0.33993402778437803</v>
      </c>
      <c r="AL15" s="3">
        <f t="shared" si="3"/>
        <v>0.31816820701044646</v>
      </c>
      <c r="AM15" s="3">
        <f t="shared" si="3"/>
        <v>0.29574941161329699</v>
      </c>
      <c r="AN15" s="3">
        <f t="shared" si="3"/>
        <v>0.27265805235423307</v>
      </c>
      <c r="AO15" s="3">
        <f t="shared" si="3"/>
        <v>0.24887395231739715</v>
      </c>
      <c r="AP15" s="3">
        <f t="shared" si="3"/>
        <v>0.22437632927945619</v>
      </c>
      <c r="AQ15" s="3">
        <f t="shared" si="3"/>
        <v>0.19914377755037702</v>
      </c>
      <c r="AR15" s="3">
        <f t="shared" si="3"/>
        <v>0.17315424926942544</v>
      </c>
      <c r="AS15" s="3">
        <f t="shared" si="3"/>
        <v>0.14638503514004533</v>
      </c>
      <c r="AT15" s="3">
        <f t="shared" si="3"/>
        <v>0.11881274458678383</v>
      </c>
      <c r="AU15" s="3">
        <f t="shared" si="3"/>
        <v>9.0413285316924469E-2</v>
      </c>
      <c r="AV15" s="3">
        <f t="shared" si="3"/>
        <v>6.1161842268969341E-2</v>
      </c>
      <c r="AW15" s="3">
        <f t="shared" si="3"/>
        <v>3.1032855929575543E-2</v>
      </c>
    </row>
    <row r="16" spans="1:49" x14ac:dyDescent="0.25">
      <c r="A16" s="3" t="s">
        <v>308</v>
      </c>
      <c r="B16" s="3"/>
      <c r="C16" s="3">
        <f>SUM(J16:AW16)</f>
        <v>20.000000000000004</v>
      </c>
      <c r="D16" s="3"/>
      <c r="E16" s="3"/>
      <c r="F16" s="3"/>
      <c r="G16" s="8"/>
      <c r="H16" s="193"/>
      <c r="I16" s="3"/>
      <c r="J16" s="3">
        <f>($C$7+$D$7)*J9-(J8*J15)</f>
        <v>0</v>
      </c>
      <c r="K16" s="3">
        <f t="shared" ref="K16:AW16" si="4">($C$7+$D$7)*K9-(K8*K15)</f>
        <v>-6.0199999999999997E-2</v>
      </c>
      <c r="L16" s="3">
        <f t="shared" si="4"/>
        <v>-0.12221201999999999</v>
      </c>
      <c r="M16" s="3">
        <f t="shared" si="4"/>
        <v>-0.18609060180199999</v>
      </c>
      <c r="N16" s="3">
        <f t="shared" si="4"/>
        <v>-0.25189192891624024</v>
      </c>
      <c r="O16" s="3">
        <f t="shared" si="4"/>
        <v>5.7715447527342645E-2</v>
      </c>
      <c r="P16" s="3">
        <f t="shared" si="4"/>
        <v>1.0574362203034482E-2</v>
      </c>
      <c r="Q16" s="3">
        <f t="shared" si="4"/>
        <v>-3.7646019398381692E-2</v>
      </c>
      <c r="R16" s="3">
        <f t="shared" si="4"/>
        <v>-8.6967994583112385E-2</v>
      </c>
      <c r="S16" s="3">
        <f t="shared" si="4"/>
        <v>-0.13741422612092868</v>
      </c>
      <c r="T16" s="3">
        <f t="shared" si="4"/>
        <v>0.43749765865575851</v>
      </c>
      <c r="U16" s="3">
        <f t="shared" si="4"/>
        <v>0.45062258841543124</v>
      </c>
      <c r="V16" s="3">
        <f t="shared" si="4"/>
        <v>0.46414126606789424</v>
      </c>
      <c r="W16" s="3">
        <f t="shared" si="4"/>
        <v>0.47806550404993109</v>
      </c>
      <c r="X16" s="3">
        <f t="shared" si="4"/>
        <v>0.49240746917142902</v>
      </c>
      <c r="Y16" s="3">
        <f t="shared" si="4"/>
        <v>0.50717969324657197</v>
      </c>
      <c r="Z16" s="3">
        <f t="shared" si="4"/>
        <v>0.52239508404396906</v>
      </c>
      <c r="AA16" s="3">
        <f t="shared" si="4"/>
        <v>0.53806693656528815</v>
      </c>
      <c r="AB16" s="3">
        <f t="shared" si="4"/>
        <v>0.55420894466224691</v>
      </c>
      <c r="AC16" s="3">
        <f t="shared" si="4"/>
        <v>0.57083521300211426</v>
      </c>
      <c r="AD16" s="3">
        <f t="shared" si="4"/>
        <v>0.58796026939217783</v>
      </c>
      <c r="AE16" s="3">
        <f t="shared" si="4"/>
        <v>0.60559907747394315</v>
      </c>
      <c r="AF16" s="3">
        <f t="shared" si="4"/>
        <v>0.62376704979816144</v>
      </c>
      <c r="AG16" s="3">
        <f t="shared" si="4"/>
        <v>0.64248006129210633</v>
      </c>
      <c r="AH16" s="3">
        <f t="shared" si="4"/>
        <v>0.6617544631308695</v>
      </c>
      <c r="AI16" s="3">
        <f t="shared" si="4"/>
        <v>0.68160709702479561</v>
      </c>
      <c r="AJ16" s="3">
        <f t="shared" si="4"/>
        <v>0.70205530993553955</v>
      </c>
      <c r="AK16" s="3">
        <f t="shared" si="4"/>
        <v>0.72311696923360569</v>
      </c>
      <c r="AL16" s="3">
        <f t="shared" si="4"/>
        <v>0.74481047831061387</v>
      </c>
      <c r="AM16" s="3">
        <f t="shared" si="4"/>
        <v>0.76715479265993225</v>
      </c>
      <c r="AN16" s="3">
        <f t="shared" si="4"/>
        <v>0.79016943643973026</v>
      </c>
      <c r="AO16" s="3">
        <f t="shared" si="4"/>
        <v>0.81387451953292211</v>
      </c>
      <c r="AP16" s="3">
        <f t="shared" si="4"/>
        <v>0.83829075511890994</v>
      </c>
      <c r="AQ16" s="3">
        <f t="shared" si="4"/>
        <v>0.8634394777724772</v>
      </c>
      <c r="AR16" s="3">
        <f t="shared" si="4"/>
        <v>0.88934266210565138</v>
      </c>
      <c r="AS16" s="3">
        <f t="shared" si="4"/>
        <v>0.91602294196882106</v>
      </c>
      <c r="AT16" s="3">
        <f t="shared" si="4"/>
        <v>0.94350363022788553</v>
      </c>
      <c r="AU16" s="3">
        <f t="shared" si="4"/>
        <v>0.9718087391347221</v>
      </c>
      <c r="AV16" s="3">
        <f t="shared" si="4"/>
        <v>1.000963001308764</v>
      </c>
      <c r="AW16" s="3">
        <f t="shared" si="4"/>
        <v>1.0309918913480269</v>
      </c>
    </row>
    <row r="17" spans="1:49" x14ac:dyDescent="0.25">
      <c r="A17" s="3" t="s">
        <v>360</v>
      </c>
      <c r="B17" s="3"/>
      <c r="C17" s="3"/>
      <c r="D17" s="3"/>
      <c r="E17" s="3"/>
      <c r="F17" s="3"/>
      <c r="G17" s="8" t="s">
        <v>363</v>
      </c>
      <c r="H17" s="3">
        <f>AVERAGEIF(J17:AW17,"&lt;&gt;0")</f>
        <v>11.543249448437811</v>
      </c>
      <c r="I17" s="3"/>
      <c r="J17" s="3">
        <f>J14-J16+J7</f>
        <v>2</v>
      </c>
      <c r="K17" s="3">
        <f t="shared" ref="K17:AW17" si="5">K14-K16+K7</f>
        <v>4.0602</v>
      </c>
      <c r="L17" s="3">
        <f t="shared" si="5"/>
        <v>6.1824120200000001</v>
      </c>
      <c r="M17" s="3">
        <f t="shared" si="5"/>
        <v>8.3685026218020013</v>
      </c>
      <c r="N17" s="3">
        <f t="shared" si="5"/>
        <v>10.620394550718242</v>
      </c>
      <c r="O17" s="3">
        <f t="shared" si="5"/>
        <v>12.562679103190899</v>
      </c>
      <c r="P17" s="3">
        <f t="shared" si="5"/>
        <v>14.552104740987865</v>
      </c>
      <c r="Q17" s="3">
        <f t="shared" si="5"/>
        <v>16.589750760386245</v>
      </c>
      <c r="R17" s="3">
        <f t="shared" si="5"/>
        <v>18.676718754969357</v>
      </c>
      <c r="S17" s="3">
        <f t="shared" si="5"/>
        <v>20.814132981090285</v>
      </c>
      <c r="T17" s="3">
        <f t="shared" si="5"/>
        <v>20.376635322434527</v>
      </c>
      <c r="U17" s="3">
        <f t="shared" si="5"/>
        <v>19.926012734019096</v>
      </c>
      <c r="V17" s="3">
        <f t="shared" si="5"/>
        <v>19.461871467951202</v>
      </c>
      <c r="W17" s="3">
        <f t="shared" si="5"/>
        <v>18.983805963901272</v>
      </c>
      <c r="X17" s="3">
        <f t="shared" si="5"/>
        <v>18.491398494729843</v>
      </c>
      <c r="Y17" s="3">
        <f t="shared" si="5"/>
        <v>17.984218801483273</v>
      </c>
      <c r="Z17" s="3">
        <f t="shared" si="5"/>
        <v>17.461823717439305</v>
      </c>
      <c r="AA17" s="3">
        <f t="shared" si="5"/>
        <v>16.923756780874015</v>
      </c>
      <c r="AB17" s="3">
        <f t="shared" si="5"/>
        <v>16.369547836211769</v>
      </c>
      <c r="AC17" s="3">
        <f t="shared" si="5"/>
        <v>15.798712623209655</v>
      </c>
      <c r="AD17" s="3">
        <f t="shared" si="5"/>
        <v>15.210752353817476</v>
      </c>
      <c r="AE17" s="3">
        <f t="shared" si="5"/>
        <v>14.605153276343533</v>
      </c>
      <c r="AF17" s="3">
        <f t="shared" si="5"/>
        <v>13.981386226545371</v>
      </c>
      <c r="AG17" s="3">
        <f t="shared" si="5"/>
        <v>13.338906165253265</v>
      </c>
      <c r="AH17" s="3">
        <f t="shared" si="5"/>
        <v>12.677151702122396</v>
      </c>
      <c r="AI17" s="3">
        <f t="shared" si="5"/>
        <v>11.995544605097601</v>
      </c>
      <c r="AJ17" s="3">
        <f t="shared" si="5"/>
        <v>11.293489295162061</v>
      </c>
      <c r="AK17" s="3">
        <f t="shared" si="5"/>
        <v>10.570372325928455</v>
      </c>
      <c r="AL17" s="3">
        <f t="shared" si="5"/>
        <v>9.8255618476178412</v>
      </c>
      <c r="AM17" s="3">
        <f t="shared" si="5"/>
        <v>9.0584070549579092</v>
      </c>
      <c r="AN17" s="3">
        <f t="shared" si="5"/>
        <v>8.2682376185181781</v>
      </c>
      <c r="AO17" s="3">
        <f t="shared" si="5"/>
        <v>7.4543630989852563</v>
      </c>
      <c r="AP17" s="3">
        <f t="shared" si="5"/>
        <v>6.616072343866346</v>
      </c>
      <c r="AQ17" s="3">
        <f t="shared" si="5"/>
        <v>5.7526328660938688</v>
      </c>
      <c r="AR17" s="3">
        <f t="shared" si="5"/>
        <v>4.8632902039882175</v>
      </c>
      <c r="AS17" s="3">
        <f t="shared" si="5"/>
        <v>3.9472672620193965</v>
      </c>
      <c r="AT17" s="3">
        <f t="shared" si="5"/>
        <v>3.0037636317915108</v>
      </c>
      <c r="AU17" s="3">
        <f t="shared" si="5"/>
        <v>2.0319548926567887</v>
      </c>
      <c r="AV17" s="3">
        <f t="shared" si="5"/>
        <v>1.0309918913480247</v>
      </c>
      <c r="AW17" s="3">
        <f t="shared" si="5"/>
        <v>-2.2204460492503131E-15</v>
      </c>
    </row>
    <row r="18" spans="1:49" x14ac:dyDescent="0.25">
      <c r="A18" s="3"/>
      <c r="B18" s="3"/>
      <c r="C18" s="3"/>
      <c r="D18" s="3"/>
      <c r="E18" s="3"/>
      <c r="F18" s="3"/>
      <c r="G18" s="8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</row>
    <row r="19" spans="1:49" x14ac:dyDescent="0.25">
      <c r="A19" s="3" t="s">
        <v>378</v>
      </c>
      <c r="B19" s="3"/>
      <c r="C19" s="3">
        <f>SUM(J19:AW19)</f>
        <v>-2.2204460492503131E-15</v>
      </c>
      <c r="D19" s="3"/>
      <c r="E19" s="3"/>
      <c r="F19" s="3"/>
      <c r="G19" s="8"/>
      <c r="H19" s="3"/>
      <c r="I19" s="3"/>
      <c r="J19" s="3">
        <f>IF(J12=$D$9,J17,0)</f>
        <v>0</v>
      </c>
      <c r="K19" s="3">
        <f t="shared" ref="K19:AW19" si="6">IF(K12=$D$9,K17,0)</f>
        <v>0</v>
      </c>
      <c r="L19" s="3">
        <f t="shared" si="6"/>
        <v>0</v>
      </c>
      <c r="M19" s="3">
        <f t="shared" si="6"/>
        <v>0</v>
      </c>
      <c r="N19" s="3">
        <f t="shared" si="6"/>
        <v>0</v>
      </c>
      <c r="O19" s="3">
        <f t="shared" si="6"/>
        <v>0</v>
      </c>
      <c r="P19" s="3">
        <f t="shared" si="6"/>
        <v>0</v>
      </c>
      <c r="Q19" s="3">
        <f t="shared" si="6"/>
        <v>0</v>
      </c>
      <c r="R19" s="3">
        <f t="shared" si="6"/>
        <v>0</v>
      </c>
      <c r="S19" s="3">
        <f t="shared" si="6"/>
        <v>0</v>
      </c>
      <c r="T19" s="3">
        <f t="shared" si="6"/>
        <v>0</v>
      </c>
      <c r="U19" s="3">
        <f t="shared" si="6"/>
        <v>0</v>
      </c>
      <c r="V19" s="3">
        <f t="shared" si="6"/>
        <v>0</v>
      </c>
      <c r="W19" s="3">
        <f t="shared" si="6"/>
        <v>0</v>
      </c>
      <c r="X19" s="3">
        <f t="shared" si="6"/>
        <v>0</v>
      </c>
      <c r="Y19" s="3">
        <f t="shared" si="6"/>
        <v>0</v>
      </c>
      <c r="Z19" s="3">
        <f t="shared" si="6"/>
        <v>0</v>
      </c>
      <c r="AA19" s="3">
        <f t="shared" si="6"/>
        <v>0</v>
      </c>
      <c r="AB19" s="3">
        <f t="shared" si="6"/>
        <v>0</v>
      </c>
      <c r="AC19" s="3">
        <f t="shared" si="6"/>
        <v>0</v>
      </c>
      <c r="AD19" s="3">
        <f t="shared" si="6"/>
        <v>0</v>
      </c>
      <c r="AE19" s="3">
        <f t="shared" si="6"/>
        <v>0</v>
      </c>
      <c r="AF19" s="3">
        <f t="shared" si="6"/>
        <v>0</v>
      </c>
      <c r="AG19" s="3">
        <f t="shared" si="6"/>
        <v>0</v>
      </c>
      <c r="AH19" s="3">
        <f t="shared" si="6"/>
        <v>0</v>
      </c>
      <c r="AI19" s="3">
        <f t="shared" si="6"/>
        <v>0</v>
      </c>
      <c r="AJ19" s="3">
        <f t="shared" si="6"/>
        <v>0</v>
      </c>
      <c r="AK19" s="3">
        <f t="shared" si="6"/>
        <v>0</v>
      </c>
      <c r="AL19" s="3">
        <f t="shared" si="6"/>
        <v>0</v>
      </c>
      <c r="AM19" s="3">
        <f t="shared" si="6"/>
        <v>0</v>
      </c>
      <c r="AN19" s="3">
        <f t="shared" si="6"/>
        <v>0</v>
      </c>
      <c r="AO19" s="3">
        <f t="shared" si="6"/>
        <v>0</v>
      </c>
      <c r="AP19" s="3">
        <f t="shared" si="6"/>
        <v>0</v>
      </c>
      <c r="AQ19" s="3">
        <f t="shared" si="6"/>
        <v>0</v>
      </c>
      <c r="AR19" s="3">
        <f t="shared" si="6"/>
        <v>0</v>
      </c>
      <c r="AS19" s="3">
        <f t="shared" si="6"/>
        <v>0</v>
      </c>
      <c r="AT19" s="3">
        <f t="shared" si="6"/>
        <v>0</v>
      </c>
      <c r="AU19" s="3">
        <f t="shared" si="6"/>
        <v>0</v>
      </c>
      <c r="AV19" s="3">
        <f t="shared" si="6"/>
        <v>0</v>
      </c>
      <c r="AW19" s="3">
        <f t="shared" si="6"/>
        <v>-2.2204460492503131E-15</v>
      </c>
    </row>
    <row r="20" spans="1:49" x14ac:dyDescent="0.25">
      <c r="A20" s="3"/>
      <c r="B20" s="3"/>
      <c r="C20" s="3"/>
      <c r="D20" s="3"/>
      <c r="E20" s="3"/>
      <c r="F20" s="3"/>
      <c r="G20" s="8"/>
      <c r="H20" s="20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</row>
    <row r="21" spans="1:49" x14ac:dyDescent="0.25">
      <c r="A21" s="256" t="s">
        <v>387</v>
      </c>
      <c r="B21" s="3"/>
      <c r="C21" s="3">
        <f>SUM(J21:AW21)</f>
        <v>33.898072335919132</v>
      </c>
      <c r="D21" s="3"/>
      <c r="E21" s="3"/>
      <c r="F21" s="3"/>
      <c r="G21" s="8" t="s">
        <v>362</v>
      </c>
      <c r="H21" s="203">
        <f>IRR(I21:AW21)</f>
        <v>3.010000000000046E-2</v>
      </c>
      <c r="I21" s="3">
        <f>-I7</f>
        <v>-17.051702376790804</v>
      </c>
      <c r="J21" s="3">
        <f>J15+J16</f>
        <v>0</v>
      </c>
      <c r="K21" s="3">
        <f t="shared" ref="K21:AW21" si="7">K15+K16</f>
        <v>0</v>
      </c>
      <c r="L21" s="3">
        <f t="shared" si="7"/>
        <v>0</v>
      </c>
      <c r="M21" s="3">
        <f t="shared" si="7"/>
        <v>0</v>
      </c>
      <c r="N21" s="3">
        <f t="shared" si="7"/>
        <v>0</v>
      </c>
      <c r="O21" s="3">
        <f t="shared" si="7"/>
        <v>0.3773893235039617</v>
      </c>
      <c r="P21" s="3">
        <f t="shared" si="7"/>
        <v>0.38871100320908053</v>
      </c>
      <c r="Q21" s="3">
        <f t="shared" si="7"/>
        <v>0.40037233330535299</v>
      </c>
      <c r="R21" s="3">
        <f t="shared" si="7"/>
        <v>0.41238350330451357</v>
      </c>
      <c r="S21" s="3">
        <f t="shared" si="7"/>
        <v>0.42475500840364899</v>
      </c>
      <c r="T21" s="3">
        <f t="shared" si="7"/>
        <v>1.0640030613865761</v>
      </c>
      <c r="U21" s="3">
        <f t="shared" si="7"/>
        <v>1.0639593116207104</v>
      </c>
      <c r="V21" s="3">
        <f t="shared" si="7"/>
        <v>1.063914249361869</v>
      </c>
      <c r="W21" s="3">
        <f t="shared" si="7"/>
        <v>1.0638678352352622</v>
      </c>
      <c r="X21" s="3">
        <f t="shared" si="7"/>
        <v>1.0638200286848574</v>
      </c>
      <c r="Y21" s="3">
        <f t="shared" si="7"/>
        <v>1.0637707879379401</v>
      </c>
      <c r="Z21" s="3">
        <f t="shared" si="7"/>
        <v>1.0637200699686156</v>
      </c>
      <c r="AA21" s="3">
        <f t="shared" si="7"/>
        <v>1.0636678304602112</v>
      </c>
      <c r="AB21" s="3">
        <f t="shared" si="7"/>
        <v>1.0636140237665548</v>
      </c>
      <c r="AC21" s="3">
        <f t="shared" si="7"/>
        <v>1.0635586028720885</v>
      </c>
      <c r="AD21" s="3">
        <f t="shared" si="7"/>
        <v>1.0635015193507884</v>
      </c>
      <c r="AE21" s="3">
        <f t="shared" si="7"/>
        <v>1.063442723323849</v>
      </c>
      <c r="AF21" s="3">
        <f t="shared" si="7"/>
        <v>1.0633821634161018</v>
      </c>
      <c r="AG21" s="3">
        <f t="shared" si="7"/>
        <v>1.0633197867111219</v>
      </c>
      <c r="AH21" s="3">
        <f t="shared" si="7"/>
        <v>1.0632555387049927</v>
      </c>
      <c r="AI21" s="3">
        <f t="shared" si="7"/>
        <v>1.0631893632586797</v>
      </c>
      <c r="AJ21" s="3">
        <f t="shared" si="7"/>
        <v>1.0631212025489774</v>
      </c>
      <c r="AK21" s="3">
        <f t="shared" si="7"/>
        <v>1.0630509970179838</v>
      </c>
      <c r="AL21" s="3">
        <f t="shared" si="7"/>
        <v>1.0629786853210603</v>
      </c>
      <c r="AM21" s="3">
        <f t="shared" si="7"/>
        <v>1.0629042042732293</v>
      </c>
      <c r="AN21" s="3">
        <f t="shared" si="7"/>
        <v>1.0628274887939633</v>
      </c>
      <c r="AO21" s="3">
        <f t="shared" si="7"/>
        <v>1.0627484718503193</v>
      </c>
      <c r="AP21" s="3">
        <f t="shared" si="7"/>
        <v>1.0626670843983661</v>
      </c>
      <c r="AQ21" s="3">
        <f t="shared" si="7"/>
        <v>1.0625832553228542</v>
      </c>
      <c r="AR21" s="3">
        <f t="shared" si="7"/>
        <v>1.0624969113750768</v>
      </c>
      <c r="AS21" s="3">
        <f t="shared" si="7"/>
        <v>1.0624079771088664</v>
      </c>
      <c r="AT21" s="3">
        <f t="shared" si="7"/>
        <v>1.0623163748146693</v>
      </c>
      <c r="AU21" s="3">
        <f t="shared" si="7"/>
        <v>1.0622220244516465</v>
      </c>
      <c r="AV21" s="3">
        <f t="shared" si="7"/>
        <v>1.0621248435777333</v>
      </c>
      <c r="AW21" s="3">
        <f t="shared" si="7"/>
        <v>1.0620247472776025</v>
      </c>
    </row>
    <row r="22" spans="1:49" x14ac:dyDescent="0.25">
      <c r="A22" s="3"/>
      <c r="B22" s="3"/>
      <c r="C22" s="3"/>
      <c r="D22" s="3"/>
      <c r="E22" s="3"/>
      <c r="F22" s="3"/>
      <c r="G22" s="8" t="s">
        <v>363</v>
      </c>
      <c r="H22" s="3">
        <f>AVERAGEIF(J21:AW21,"&lt;&gt;0")</f>
        <v>0.96851635245483236</v>
      </c>
      <c r="I22" s="182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</row>
    <row r="23" spans="1:49" x14ac:dyDescent="0.25">
      <c r="A23" s="3"/>
      <c r="B23" s="3"/>
      <c r="C23" s="3"/>
      <c r="D23" s="3"/>
      <c r="E23" s="3"/>
      <c r="F23" s="3"/>
      <c r="G23" s="8" t="s">
        <v>364</v>
      </c>
      <c r="H23" s="3">
        <f>MAX(J21:AW21)</f>
        <v>1.0640030613865761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</row>
    <row r="24" spans="1:49" x14ac:dyDescent="0.25">
      <c r="A24" s="3"/>
      <c r="B24" s="3"/>
      <c r="C24" s="3"/>
      <c r="D24" s="3"/>
      <c r="E24" s="3"/>
      <c r="F24" s="3"/>
      <c r="G24" s="8" t="s">
        <v>365</v>
      </c>
      <c r="H24" s="203">
        <f>H7</f>
        <v>3.0099999999999998E-2</v>
      </c>
      <c r="I24" s="3">
        <f>NPV(H24,J21:AW21)</f>
        <v>17.051702376790814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</row>
  </sheetData>
  <pageMargins left="0.7" right="0.7" top="0.75" bottom="0.75" header="0.3" footer="0.3"/>
  <pageSetup orientation="portrait" r:id="rId1"/>
  <ignoredErrors>
    <ignoredError sqref="F15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9FAD9-237A-4B33-BE65-B12EDC9A7946}">
  <sheetPr codeName="Sheet7"/>
  <dimension ref="A1:AW154"/>
  <sheetViews>
    <sheetView workbookViewId="0">
      <selection activeCell="A2" sqref="A2"/>
    </sheetView>
  </sheetViews>
  <sheetFormatPr defaultRowHeight="15" x14ac:dyDescent="0.25"/>
  <sheetData>
    <row r="1" spans="1:49" ht="23.25" x14ac:dyDescent="0.35">
      <c r="A1" s="2" t="s">
        <v>373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1:49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</row>
    <row r="3" spans="1:49" x14ac:dyDescent="0.25">
      <c r="A3" s="4" t="s">
        <v>298</v>
      </c>
      <c r="B3" s="3"/>
      <c r="C3" s="3"/>
      <c r="D3" s="3"/>
      <c r="E3" s="3"/>
      <c r="F3" s="9">
        <f>E52</f>
        <v>6.3948846218409017E-14</v>
      </c>
      <c r="G3" s="3"/>
      <c r="H3" s="3"/>
      <c r="I3" s="26">
        <v>0</v>
      </c>
      <c r="J3" s="26">
        <f>I3+1</f>
        <v>1</v>
      </c>
      <c r="K3" s="26">
        <f t="shared" ref="K3:AW3" si="0">J3+1</f>
        <v>2</v>
      </c>
      <c r="L3" s="26">
        <f t="shared" si="0"/>
        <v>3</v>
      </c>
      <c r="M3" s="26">
        <f t="shared" si="0"/>
        <v>4</v>
      </c>
      <c r="N3" s="26">
        <f t="shared" si="0"/>
        <v>5</v>
      </c>
      <c r="O3" s="26">
        <f t="shared" si="0"/>
        <v>6</v>
      </c>
      <c r="P3" s="26">
        <f t="shared" si="0"/>
        <v>7</v>
      </c>
      <c r="Q3" s="26">
        <f t="shared" si="0"/>
        <v>8</v>
      </c>
      <c r="R3" s="26">
        <f t="shared" si="0"/>
        <v>9</v>
      </c>
      <c r="S3" s="26">
        <f t="shared" si="0"/>
        <v>10</v>
      </c>
      <c r="T3" s="26">
        <f t="shared" si="0"/>
        <v>11</v>
      </c>
      <c r="U3" s="26">
        <f t="shared" si="0"/>
        <v>12</v>
      </c>
      <c r="V3" s="26">
        <f t="shared" si="0"/>
        <v>13</v>
      </c>
      <c r="W3" s="26">
        <f t="shared" si="0"/>
        <v>14</v>
      </c>
      <c r="X3" s="26">
        <f t="shared" si="0"/>
        <v>15</v>
      </c>
      <c r="Y3" s="26">
        <f t="shared" si="0"/>
        <v>16</v>
      </c>
      <c r="Z3" s="26">
        <f t="shared" si="0"/>
        <v>17</v>
      </c>
      <c r="AA3" s="26">
        <f t="shared" si="0"/>
        <v>18</v>
      </c>
      <c r="AB3" s="26">
        <f t="shared" si="0"/>
        <v>19</v>
      </c>
      <c r="AC3" s="26">
        <f t="shared" si="0"/>
        <v>20</v>
      </c>
      <c r="AD3" s="26">
        <f t="shared" si="0"/>
        <v>21</v>
      </c>
      <c r="AE3" s="26">
        <f t="shared" si="0"/>
        <v>22</v>
      </c>
      <c r="AF3" s="26">
        <f t="shared" si="0"/>
        <v>23</v>
      </c>
      <c r="AG3" s="26">
        <f t="shared" si="0"/>
        <v>24</v>
      </c>
      <c r="AH3" s="26">
        <f t="shared" si="0"/>
        <v>25</v>
      </c>
      <c r="AI3" s="26">
        <f t="shared" si="0"/>
        <v>26</v>
      </c>
      <c r="AJ3" s="26">
        <f t="shared" si="0"/>
        <v>27</v>
      </c>
      <c r="AK3" s="26">
        <f t="shared" si="0"/>
        <v>28</v>
      </c>
      <c r="AL3" s="26">
        <f t="shared" si="0"/>
        <v>29</v>
      </c>
      <c r="AM3" s="26">
        <f t="shared" si="0"/>
        <v>30</v>
      </c>
      <c r="AN3" s="26">
        <f t="shared" si="0"/>
        <v>31</v>
      </c>
      <c r="AO3" s="26">
        <f t="shared" si="0"/>
        <v>32</v>
      </c>
      <c r="AP3" s="26">
        <f t="shared" si="0"/>
        <v>33</v>
      </c>
      <c r="AQ3" s="26">
        <f t="shared" si="0"/>
        <v>34</v>
      </c>
      <c r="AR3" s="26">
        <f t="shared" si="0"/>
        <v>35</v>
      </c>
      <c r="AS3" s="26">
        <f t="shared" si="0"/>
        <v>36</v>
      </c>
      <c r="AT3" s="26">
        <f t="shared" si="0"/>
        <v>37</v>
      </c>
      <c r="AU3" s="26">
        <f t="shared" si="0"/>
        <v>38</v>
      </c>
      <c r="AV3" s="26">
        <f t="shared" si="0"/>
        <v>39</v>
      </c>
      <c r="AW3" s="26">
        <f t="shared" si="0"/>
        <v>40</v>
      </c>
    </row>
    <row r="4" spans="1:49" x14ac:dyDescent="0.25">
      <c r="A4" s="3"/>
      <c r="B4" s="3"/>
      <c r="C4" s="3"/>
      <c r="D4" s="3"/>
      <c r="E4" s="3"/>
      <c r="F4" s="9" t="str">
        <f>IF(ROUND(F3,0)=0,"OK","RECALC")</f>
        <v>OK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</row>
    <row r="5" spans="1:49" x14ac:dyDescent="0.25">
      <c r="A5" s="3" t="s">
        <v>244</v>
      </c>
      <c r="B5" s="3"/>
      <c r="C5" s="3"/>
      <c r="D5" s="3"/>
      <c r="E5" s="3"/>
      <c r="F5" s="3"/>
      <c r="G5" s="3"/>
      <c r="H5" s="3"/>
      <c r="I5" s="3"/>
      <c r="J5" s="182">
        <f>Rates!I6</f>
        <v>2.52E-2</v>
      </c>
      <c r="K5" s="182">
        <f>Rates!J6</f>
        <v>2.47E-2</v>
      </c>
      <c r="L5" s="182">
        <f>Rates!K6</f>
        <v>2.4299999999999999E-2</v>
      </c>
      <c r="M5" s="182">
        <f>Rates!L6</f>
        <v>2.4299999999999999E-2</v>
      </c>
      <c r="N5" s="182">
        <f>Rates!M6</f>
        <v>2.4299999999999999E-2</v>
      </c>
      <c r="O5" s="182">
        <f>Rates!N6</f>
        <v>2.47E-2</v>
      </c>
      <c r="P5" s="182">
        <f>Rates!O6</f>
        <v>2.53E-2</v>
      </c>
      <c r="Q5" s="182">
        <f>Rates!P6</f>
        <v>2.5700000000000001E-2</v>
      </c>
      <c r="R5" s="182">
        <f>Rates!Q6</f>
        <v>2.5999999999999999E-2</v>
      </c>
      <c r="S5" s="182">
        <f>Rates!R6</f>
        <v>2.63E-2</v>
      </c>
      <c r="T5" s="182">
        <f>Rates!S6</f>
        <v>2.6599999999999999E-2</v>
      </c>
      <c r="U5" s="182">
        <f>Rates!T6</f>
        <v>2.6800000000000001E-2</v>
      </c>
      <c r="V5" s="182">
        <f>Rates!U6</f>
        <v>2.7E-2</v>
      </c>
      <c r="W5" s="182">
        <f>Rates!V6</f>
        <v>2.7199999999999998E-2</v>
      </c>
      <c r="X5" s="182">
        <f>Rates!W6</f>
        <v>2.7400000000000001E-2</v>
      </c>
      <c r="Y5" s="182">
        <f>Rates!X6</f>
        <v>2.76E-2</v>
      </c>
      <c r="Z5" s="182">
        <f>Rates!Y6</f>
        <v>2.7799999999999998E-2</v>
      </c>
      <c r="AA5" s="182">
        <f>Rates!Z6</f>
        <v>2.8000000000000001E-2</v>
      </c>
      <c r="AB5" s="182">
        <f>Rates!AA6</f>
        <v>2.8299999999999999E-2</v>
      </c>
      <c r="AC5" s="182">
        <f>Rates!AB6</f>
        <v>2.8500000000000001E-2</v>
      </c>
      <c r="AD5" s="182">
        <f>Rates!AC6</f>
        <v>2.87E-2</v>
      </c>
      <c r="AE5" s="182">
        <f>Rates!AD6</f>
        <v>2.9000000000000001E-2</v>
      </c>
      <c r="AF5" s="182">
        <f>Rates!AE6</f>
        <v>2.93E-2</v>
      </c>
      <c r="AG5" s="182">
        <f>Rates!AF6</f>
        <v>2.9600000000000001E-2</v>
      </c>
      <c r="AH5" s="182">
        <f>Rates!AG6</f>
        <v>2.98E-2</v>
      </c>
      <c r="AI5" s="182">
        <f>Rates!AH6</f>
        <v>0.03</v>
      </c>
      <c r="AJ5" s="182">
        <f>Rates!AI6</f>
        <v>3.0099999999999998E-2</v>
      </c>
      <c r="AK5" s="182">
        <f>Rates!AJ6</f>
        <v>3.0200000000000001E-2</v>
      </c>
      <c r="AL5" s="182">
        <f>Rates!AK6</f>
        <v>3.0200000000000001E-2</v>
      </c>
      <c r="AM5" s="182">
        <f>Rates!AL6</f>
        <v>3.0200000000000001E-2</v>
      </c>
      <c r="AN5" s="182"/>
      <c r="AO5" s="182"/>
      <c r="AP5" s="182"/>
      <c r="AQ5" s="182"/>
      <c r="AR5" s="182"/>
      <c r="AS5" s="182"/>
      <c r="AT5" s="182"/>
      <c r="AU5" s="182"/>
      <c r="AV5" s="182"/>
      <c r="AW5" s="182"/>
    </row>
    <row r="6" spans="1:49" x14ac:dyDescent="0.25">
      <c r="A6" s="181" t="s">
        <v>299</v>
      </c>
      <c r="B6" s="3"/>
      <c r="C6" s="3"/>
      <c r="D6" s="3"/>
      <c r="E6" s="3"/>
      <c r="F6" s="3"/>
      <c r="G6" s="3"/>
      <c r="H6" s="3"/>
      <c r="I6" s="3"/>
      <c r="J6" s="182">
        <f>J$5</f>
        <v>2.52E-2</v>
      </c>
      <c r="K6" s="182">
        <f t="shared" ref="K6:AM6" si="1">K$5</f>
        <v>2.47E-2</v>
      </c>
      <c r="L6" s="182">
        <f t="shared" si="1"/>
        <v>2.4299999999999999E-2</v>
      </c>
      <c r="M6" s="182">
        <f t="shared" si="1"/>
        <v>2.4299999999999999E-2</v>
      </c>
      <c r="N6" s="182">
        <f t="shared" si="1"/>
        <v>2.4299999999999999E-2</v>
      </c>
      <c r="O6" s="182">
        <f t="shared" si="1"/>
        <v>2.47E-2</v>
      </c>
      <c r="P6" s="182">
        <f t="shared" si="1"/>
        <v>2.53E-2</v>
      </c>
      <c r="Q6" s="182">
        <f t="shared" si="1"/>
        <v>2.5700000000000001E-2</v>
      </c>
      <c r="R6" s="182">
        <f t="shared" si="1"/>
        <v>2.5999999999999999E-2</v>
      </c>
      <c r="S6" s="182">
        <f t="shared" si="1"/>
        <v>2.63E-2</v>
      </c>
      <c r="T6" s="182">
        <f t="shared" si="1"/>
        <v>2.6599999999999999E-2</v>
      </c>
      <c r="U6" s="182">
        <f t="shared" si="1"/>
        <v>2.6800000000000001E-2</v>
      </c>
      <c r="V6" s="182">
        <f t="shared" si="1"/>
        <v>2.7E-2</v>
      </c>
      <c r="W6" s="182">
        <f t="shared" si="1"/>
        <v>2.7199999999999998E-2</v>
      </c>
      <c r="X6" s="182">
        <f t="shared" si="1"/>
        <v>2.7400000000000001E-2</v>
      </c>
      <c r="Y6" s="182">
        <f t="shared" si="1"/>
        <v>2.76E-2</v>
      </c>
      <c r="Z6" s="182">
        <f t="shared" si="1"/>
        <v>2.7799999999999998E-2</v>
      </c>
      <c r="AA6" s="182">
        <f t="shared" si="1"/>
        <v>2.8000000000000001E-2</v>
      </c>
      <c r="AB6" s="182">
        <f t="shared" si="1"/>
        <v>2.8299999999999999E-2</v>
      </c>
      <c r="AC6" s="182">
        <f t="shared" si="1"/>
        <v>2.8500000000000001E-2</v>
      </c>
      <c r="AD6" s="182">
        <f t="shared" si="1"/>
        <v>2.87E-2</v>
      </c>
      <c r="AE6" s="182">
        <f t="shared" si="1"/>
        <v>2.9000000000000001E-2</v>
      </c>
      <c r="AF6" s="182">
        <f t="shared" si="1"/>
        <v>2.93E-2</v>
      </c>
      <c r="AG6" s="182">
        <f t="shared" si="1"/>
        <v>2.9600000000000001E-2</v>
      </c>
      <c r="AH6" s="182">
        <f t="shared" si="1"/>
        <v>2.98E-2</v>
      </c>
      <c r="AI6" s="182">
        <f t="shared" si="1"/>
        <v>0.03</v>
      </c>
      <c r="AJ6" s="182">
        <f t="shared" si="1"/>
        <v>3.0099999999999998E-2</v>
      </c>
      <c r="AK6" s="182">
        <f t="shared" si="1"/>
        <v>3.0200000000000001E-2</v>
      </c>
      <c r="AL6" s="182">
        <f t="shared" si="1"/>
        <v>3.0200000000000001E-2</v>
      </c>
      <c r="AM6" s="182">
        <f t="shared" si="1"/>
        <v>3.0200000000000001E-2</v>
      </c>
      <c r="AN6" s="182"/>
      <c r="AO6" s="182"/>
      <c r="AP6" s="182"/>
      <c r="AQ6" s="182"/>
      <c r="AR6" s="182"/>
      <c r="AS6" s="182"/>
      <c r="AT6" s="182"/>
      <c r="AU6" s="182"/>
      <c r="AV6" s="182"/>
      <c r="AW6" s="182"/>
    </row>
    <row r="7" spans="1:49" x14ac:dyDescent="0.25">
      <c r="A7" s="3" t="s">
        <v>300</v>
      </c>
      <c r="B7" s="3"/>
      <c r="C7" s="3"/>
      <c r="D7" s="3"/>
      <c r="E7" s="3"/>
      <c r="F7" s="3"/>
      <c r="G7" s="3"/>
      <c r="H7" s="3"/>
      <c r="I7" s="3"/>
      <c r="J7" s="182">
        <f>Rates!I27</f>
        <v>1.7500000000000002E-2</v>
      </c>
      <c r="K7" s="182">
        <f>Rates!J27</f>
        <v>1.77E-2</v>
      </c>
      <c r="L7" s="182">
        <f>Rates!K27</f>
        <v>1.8000000000000002E-2</v>
      </c>
      <c r="M7" s="182">
        <f>Rates!L27</f>
        <v>1.84E-2</v>
      </c>
      <c r="N7" s="182">
        <f>Rates!M27</f>
        <v>1.9299999999999998E-2</v>
      </c>
      <c r="O7" s="182">
        <f>Rates!N27</f>
        <v>1.9899999999999998E-2</v>
      </c>
      <c r="P7" s="182">
        <f>Rates!O27</f>
        <v>2.0499999999999997E-2</v>
      </c>
      <c r="Q7" s="182">
        <f>Rates!P27</f>
        <v>2.1499999999999998E-2</v>
      </c>
      <c r="R7" s="182">
        <f>Rates!Q27</f>
        <v>2.2499999999999999E-2</v>
      </c>
      <c r="S7" s="182">
        <f>Rates!R27</f>
        <v>2.4E-2</v>
      </c>
      <c r="T7" s="182">
        <f>Rates!S27</f>
        <v>2.4999999999999998E-2</v>
      </c>
      <c r="U7" s="182">
        <f>Rates!T27</f>
        <v>2.5999999999999999E-2</v>
      </c>
      <c r="V7" s="182">
        <f>Rates!U27</f>
        <v>2.6800000000000001E-2</v>
      </c>
      <c r="W7" s="182">
        <f>Rates!V27</f>
        <v>2.75E-2</v>
      </c>
      <c r="X7" s="182">
        <f>Rates!W27</f>
        <v>2.86E-2</v>
      </c>
      <c r="Y7" s="182">
        <f>Rates!X27</f>
        <v>2.92E-2</v>
      </c>
      <c r="Z7" s="182">
        <f>Rates!Y27</f>
        <v>2.98E-2</v>
      </c>
      <c r="AA7" s="182">
        <f>Rates!Z27</f>
        <v>3.04E-2</v>
      </c>
      <c r="AB7" s="182">
        <f>Rates!AA27</f>
        <v>3.1E-2</v>
      </c>
      <c r="AC7" s="182">
        <f>Rates!AB27</f>
        <v>3.15E-2</v>
      </c>
      <c r="AD7" s="182">
        <f>Rates!AC27</f>
        <v>3.2000000000000001E-2</v>
      </c>
      <c r="AE7" s="182">
        <f>Rates!AD27</f>
        <v>3.2300000000000002E-2</v>
      </c>
      <c r="AF7" s="182">
        <f>Rates!AE27</f>
        <v>3.2500000000000001E-2</v>
      </c>
      <c r="AG7" s="182">
        <f>Rates!AF27</f>
        <v>3.27E-2</v>
      </c>
      <c r="AH7" s="182">
        <f>Rates!AG27</f>
        <v>3.2899999999999999E-2</v>
      </c>
      <c r="AI7" s="182">
        <f>Rates!AH27</f>
        <v>3.3100000000000004E-2</v>
      </c>
      <c r="AJ7" s="182">
        <f>Rates!AI27</f>
        <v>3.32E-2</v>
      </c>
      <c r="AK7" s="182">
        <f>Rates!AJ27</f>
        <v>3.3300000000000003E-2</v>
      </c>
      <c r="AL7" s="182">
        <f>Rates!AK27</f>
        <v>3.3399999999999999E-2</v>
      </c>
      <c r="AM7" s="182">
        <f>Rates!AL27</f>
        <v>3.3500000000000002E-2</v>
      </c>
      <c r="AN7" s="182">
        <f>Rates!AM27</f>
        <v>3.4000000000000002E-2</v>
      </c>
      <c r="AO7" s="182">
        <f>Rates!AN27</f>
        <v>3.4500000000000003E-2</v>
      </c>
      <c r="AP7" s="182">
        <f>Rates!AO27</f>
        <v>3.5000000000000003E-2</v>
      </c>
      <c r="AQ7" s="182">
        <f>Rates!AP27</f>
        <v>3.5500000000000004E-2</v>
      </c>
      <c r="AR7" s="182">
        <f>Rates!AQ27</f>
        <v>3.6000000000000004E-2</v>
      </c>
      <c r="AS7" s="182">
        <f>Rates!AR27</f>
        <v>3.6500000000000005E-2</v>
      </c>
      <c r="AT7" s="182">
        <f>Rates!AS27</f>
        <v>3.7000000000000005E-2</v>
      </c>
      <c r="AU7" s="182">
        <f>Rates!AT27</f>
        <v>3.7500000000000006E-2</v>
      </c>
      <c r="AV7" s="182">
        <f>Rates!AU27</f>
        <v>3.8000000000000006E-2</v>
      </c>
      <c r="AW7" s="182">
        <f>Rates!AV27</f>
        <v>3.85E-2</v>
      </c>
    </row>
    <row r="8" spans="1:49" x14ac:dyDescent="0.25">
      <c r="A8" s="181" t="s">
        <v>301</v>
      </c>
      <c r="B8" s="3"/>
      <c r="C8" s="3"/>
      <c r="D8" s="3"/>
      <c r="E8" s="3"/>
      <c r="F8" s="3"/>
      <c r="G8" s="3"/>
      <c r="H8" s="3"/>
      <c r="I8" s="3"/>
      <c r="J8" s="182">
        <f>J$7</f>
        <v>1.7500000000000002E-2</v>
      </c>
      <c r="K8" s="182">
        <f t="shared" ref="K8:AW8" si="2">K$7</f>
        <v>1.77E-2</v>
      </c>
      <c r="L8" s="182">
        <f t="shared" si="2"/>
        <v>1.8000000000000002E-2</v>
      </c>
      <c r="M8" s="182">
        <f t="shared" si="2"/>
        <v>1.84E-2</v>
      </c>
      <c r="N8" s="182">
        <f t="shared" si="2"/>
        <v>1.9299999999999998E-2</v>
      </c>
      <c r="O8" s="182">
        <f t="shared" si="2"/>
        <v>1.9899999999999998E-2</v>
      </c>
      <c r="P8" s="182">
        <f t="shared" si="2"/>
        <v>2.0499999999999997E-2</v>
      </c>
      <c r="Q8" s="182">
        <f t="shared" si="2"/>
        <v>2.1499999999999998E-2</v>
      </c>
      <c r="R8" s="182">
        <f t="shared" si="2"/>
        <v>2.2499999999999999E-2</v>
      </c>
      <c r="S8" s="182">
        <f t="shared" si="2"/>
        <v>2.4E-2</v>
      </c>
      <c r="T8" s="182">
        <f t="shared" si="2"/>
        <v>2.4999999999999998E-2</v>
      </c>
      <c r="U8" s="182">
        <f t="shared" si="2"/>
        <v>2.5999999999999999E-2</v>
      </c>
      <c r="V8" s="182">
        <f t="shared" si="2"/>
        <v>2.6800000000000001E-2</v>
      </c>
      <c r="W8" s="182">
        <f t="shared" si="2"/>
        <v>2.75E-2</v>
      </c>
      <c r="X8" s="182">
        <f t="shared" si="2"/>
        <v>2.86E-2</v>
      </c>
      <c r="Y8" s="182">
        <f t="shared" si="2"/>
        <v>2.92E-2</v>
      </c>
      <c r="Z8" s="182">
        <f t="shared" si="2"/>
        <v>2.98E-2</v>
      </c>
      <c r="AA8" s="182">
        <f t="shared" si="2"/>
        <v>3.04E-2</v>
      </c>
      <c r="AB8" s="182">
        <f t="shared" si="2"/>
        <v>3.1E-2</v>
      </c>
      <c r="AC8" s="182">
        <f t="shared" si="2"/>
        <v>3.15E-2</v>
      </c>
      <c r="AD8" s="182">
        <f t="shared" si="2"/>
        <v>3.2000000000000001E-2</v>
      </c>
      <c r="AE8" s="182">
        <f t="shared" si="2"/>
        <v>3.2300000000000002E-2</v>
      </c>
      <c r="AF8" s="182">
        <f t="shared" si="2"/>
        <v>3.2500000000000001E-2</v>
      </c>
      <c r="AG8" s="182">
        <f t="shared" si="2"/>
        <v>3.27E-2</v>
      </c>
      <c r="AH8" s="182">
        <f t="shared" si="2"/>
        <v>3.2899999999999999E-2</v>
      </c>
      <c r="AI8" s="182">
        <f t="shared" si="2"/>
        <v>3.3100000000000004E-2</v>
      </c>
      <c r="AJ8" s="182">
        <f t="shared" si="2"/>
        <v>3.32E-2</v>
      </c>
      <c r="AK8" s="182">
        <f t="shared" si="2"/>
        <v>3.3300000000000003E-2</v>
      </c>
      <c r="AL8" s="182">
        <f t="shared" si="2"/>
        <v>3.3399999999999999E-2</v>
      </c>
      <c r="AM8" s="182">
        <f t="shared" si="2"/>
        <v>3.3500000000000002E-2</v>
      </c>
      <c r="AN8" s="182">
        <f t="shared" si="2"/>
        <v>3.4000000000000002E-2</v>
      </c>
      <c r="AO8" s="182">
        <f t="shared" si="2"/>
        <v>3.4500000000000003E-2</v>
      </c>
      <c r="AP8" s="182">
        <f t="shared" si="2"/>
        <v>3.5000000000000003E-2</v>
      </c>
      <c r="AQ8" s="182">
        <f t="shared" si="2"/>
        <v>3.5500000000000004E-2</v>
      </c>
      <c r="AR8" s="182">
        <f t="shared" si="2"/>
        <v>3.6000000000000004E-2</v>
      </c>
      <c r="AS8" s="182">
        <f t="shared" si="2"/>
        <v>3.6500000000000005E-2</v>
      </c>
      <c r="AT8" s="182">
        <f t="shared" si="2"/>
        <v>3.7000000000000005E-2</v>
      </c>
      <c r="AU8" s="182">
        <f t="shared" si="2"/>
        <v>3.7500000000000006E-2</v>
      </c>
      <c r="AV8" s="182">
        <f t="shared" si="2"/>
        <v>3.8000000000000006E-2</v>
      </c>
      <c r="AW8" s="182">
        <f t="shared" si="2"/>
        <v>3.85E-2</v>
      </c>
    </row>
    <row r="9" spans="1:49" x14ac:dyDescent="0.25">
      <c r="A9" s="181"/>
      <c r="B9" s="3"/>
      <c r="C9" s="3"/>
      <c r="D9" s="3"/>
      <c r="E9" s="3"/>
      <c r="F9" s="3"/>
      <c r="G9" s="3"/>
      <c r="H9" s="3"/>
      <c r="I9" s="3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</row>
    <row r="10" spans="1:49" x14ac:dyDescent="0.25">
      <c r="A10" s="101" t="s">
        <v>314</v>
      </c>
      <c r="B10" s="3"/>
      <c r="C10" s="103">
        <f>SUM(J10:AW10)</f>
        <v>50.74145</v>
      </c>
      <c r="D10" s="3"/>
      <c r="E10" s="3"/>
      <c r="F10" s="3"/>
      <c r="G10" s="3"/>
      <c r="H10" s="8"/>
      <c r="I10" s="3"/>
      <c r="J10" s="3">
        <f>Dashboard!J75</f>
        <v>10.148289999999999</v>
      </c>
      <c r="K10" s="3">
        <f>Dashboard!K75</f>
        <v>10.148289999999999</v>
      </c>
      <c r="L10" s="3">
        <f>Dashboard!L75</f>
        <v>10.148289999999999</v>
      </c>
      <c r="M10" s="3">
        <f>Dashboard!M75</f>
        <v>10.148289999999999</v>
      </c>
      <c r="N10" s="3">
        <f>Dashboard!N75</f>
        <v>10.148289999999999</v>
      </c>
      <c r="O10" s="3">
        <f>Dashboard!O75</f>
        <v>0</v>
      </c>
      <c r="P10" s="3">
        <f>Dashboard!P75</f>
        <v>0</v>
      </c>
      <c r="Q10" s="3">
        <f>Dashboard!Q75</f>
        <v>0</v>
      </c>
      <c r="R10" s="3">
        <f>Dashboard!R75</f>
        <v>0</v>
      </c>
      <c r="S10" s="3">
        <f>Dashboard!S75</f>
        <v>0</v>
      </c>
      <c r="T10" s="3">
        <f>Dashboard!T75</f>
        <v>0</v>
      </c>
      <c r="U10" s="3">
        <f>Dashboard!U75</f>
        <v>0</v>
      </c>
      <c r="V10" s="3">
        <f>Dashboard!V75</f>
        <v>0</v>
      </c>
      <c r="W10" s="3">
        <f>Dashboard!W75</f>
        <v>0</v>
      </c>
      <c r="X10" s="3">
        <f>Dashboard!X75</f>
        <v>0</v>
      </c>
      <c r="Y10" s="3">
        <f>Dashboard!Y75</f>
        <v>0</v>
      </c>
      <c r="Z10" s="3">
        <f>Dashboard!Z75</f>
        <v>0</v>
      </c>
      <c r="AA10" s="3">
        <f>Dashboard!AA75</f>
        <v>0</v>
      </c>
      <c r="AB10" s="3">
        <f>Dashboard!AB75</f>
        <v>0</v>
      </c>
      <c r="AC10" s="3">
        <f>Dashboard!AC75</f>
        <v>0</v>
      </c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</row>
    <row r="11" spans="1:49" x14ac:dyDescent="0.25">
      <c r="A11" s="101" t="s">
        <v>315</v>
      </c>
      <c r="B11" s="3"/>
      <c r="C11" s="103"/>
      <c r="D11" s="3"/>
      <c r="E11" s="3"/>
      <c r="F11" s="3"/>
      <c r="G11" s="3"/>
      <c r="H11" s="3"/>
      <c r="I11" s="3"/>
      <c r="J11" s="3">
        <f>Dashboard!J76</f>
        <v>1</v>
      </c>
      <c r="K11" s="3">
        <f>Dashboard!K76</f>
        <v>1</v>
      </c>
      <c r="L11" s="3">
        <f>Dashboard!L76</f>
        <v>1</v>
      </c>
      <c r="M11" s="3">
        <f>Dashboard!M76</f>
        <v>1</v>
      </c>
      <c r="N11" s="3">
        <f>Dashboard!N76</f>
        <v>1</v>
      </c>
      <c r="O11" s="3">
        <f>Dashboard!O76</f>
        <v>0</v>
      </c>
      <c r="P11" s="3">
        <f>Dashboard!P76</f>
        <v>0</v>
      </c>
      <c r="Q11" s="3">
        <f>Dashboard!Q76</f>
        <v>0</v>
      </c>
      <c r="R11" s="3">
        <f>Dashboard!R76</f>
        <v>0</v>
      </c>
      <c r="S11" s="3">
        <f>Dashboard!S76</f>
        <v>0</v>
      </c>
      <c r="T11" s="3">
        <f>Dashboard!T76</f>
        <v>0</v>
      </c>
      <c r="U11" s="3">
        <f>Dashboard!U76</f>
        <v>0</v>
      </c>
      <c r="V11" s="3">
        <f>Dashboard!V76</f>
        <v>0</v>
      </c>
      <c r="W11" s="3">
        <f>Dashboard!W76</f>
        <v>0</v>
      </c>
      <c r="X11" s="3">
        <f>Dashboard!X76</f>
        <v>0</v>
      </c>
      <c r="Y11" s="3">
        <f>Dashboard!Y76</f>
        <v>0</v>
      </c>
      <c r="Z11" s="3">
        <f>Dashboard!Z76</f>
        <v>0</v>
      </c>
      <c r="AA11" s="3">
        <f>Dashboard!AA76</f>
        <v>0</v>
      </c>
      <c r="AB11" s="3">
        <f>Dashboard!AB76</f>
        <v>0</v>
      </c>
      <c r="AC11" s="3">
        <f>Dashboard!AC76</f>
        <v>0</v>
      </c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</row>
    <row r="12" spans="1:49" x14ac:dyDescent="0.25">
      <c r="A12" s="3" t="s">
        <v>302</v>
      </c>
      <c r="B12" s="3"/>
      <c r="C12" s="179">
        <f>SUM(J12:AW12)</f>
        <v>1</v>
      </c>
      <c r="D12" s="3"/>
      <c r="E12" s="3"/>
      <c r="F12" s="3"/>
      <c r="G12" s="3"/>
      <c r="H12" s="3"/>
      <c r="I12" s="3"/>
      <c r="J12" s="180">
        <f>Dashboard!J81</f>
        <v>0</v>
      </c>
      <c r="K12" s="180">
        <f>Dashboard!K81</f>
        <v>0</v>
      </c>
      <c r="L12" s="180">
        <f>Dashboard!L81</f>
        <v>0</v>
      </c>
      <c r="M12" s="180">
        <f>Dashboard!M81</f>
        <v>0</v>
      </c>
      <c r="N12" s="180">
        <f>Dashboard!N81</f>
        <v>0</v>
      </c>
      <c r="O12" s="180">
        <f>Dashboard!O81</f>
        <v>2.7427871039127784E-2</v>
      </c>
      <c r="P12" s="180">
        <f>Dashboard!P81</f>
        <v>2.8250707170301616E-2</v>
      </c>
      <c r="Q12" s="180">
        <f>Dashboard!Q81</f>
        <v>2.9098228385410669E-2</v>
      </c>
      <c r="R12" s="180">
        <f>Dashboard!R81</f>
        <v>2.9971175236972989E-2</v>
      </c>
      <c r="S12" s="180">
        <f>Dashboard!S81</f>
        <v>3.0870310494082176E-2</v>
      </c>
      <c r="T12" s="180">
        <f>Dashboard!T81</f>
        <v>3.1796419808904644E-2</v>
      </c>
      <c r="U12" s="180">
        <f>Dashboard!U81</f>
        <v>3.2750312403171784E-2</v>
      </c>
      <c r="V12" s="180">
        <f>Dashboard!V81</f>
        <v>3.3732821775266937E-2</v>
      </c>
      <c r="W12" s="180">
        <f>Dashboard!W81</f>
        <v>3.4744806428524948E-2</v>
      </c>
      <c r="X12" s="180">
        <f>Dashboard!X81</f>
        <v>3.5787150621380701E-2</v>
      </c>
      <c r="Y12" s="180">
        <f>Dashboard!Y81</f>
        <v>3.6860765140022123E-2</v>
      </c>
      <c r="Z12" s="180">
        <f>Dashboard!Z81</f>
        <v>3.7966588094222785E-2</v>
      </c>
      <c r="AA12" s="180">
        <f>Dashboard!AA81</f>
        <v>3.9105585737049468E-2</v>
      </c>
      <c r="AB12" s="180">
        <f>Dashboard!AB81</f>
        <v>4.0278753309160954E-2</v>
      </c>
      <c r="AC12" s="180">
        <f>Dashboard!AC81</f>
        <v>4.148711590843579E-2</v>
      </c>
      <c r="AD12" s="180">
        <f>Dashboard!AD81</f>
        <v>4.2731729385688866E-2</v>
      </c>
      <c r="AE12" s="180">
        <f>Dashboard!AE81</f>
        <v>4.4013681267259533E-2</v>
      </c>
      <c r="AF12" s="180">
        <f>Dashboard!AF81</f>
        <v>4.5334091705277323E-2</v>
      </c>
      <c r="AG12" s="180">
        <f>Dashboard!AG81</f>
        <v>4.6694114456435641E-2</v>
      </c>
      <c r="AH12" s="180">
        <f>Dashboard!AH81</f>
        <v>4.8094937890128711E-2</v>
      </c>
      <c r="AI12" s="180">
        <f>Dashboard!AI81</f>
        <v>4.9537786026832578E-2</v>
      </c>
      <c r="AJ12" s="180">
        <f>Dashboard!AJ81</f>
        <v>5.1023919607637559E-2</v>
      </c>
      <c r="AK12" s="180">
        <f>Dashboard!AK81</f>
        <v>5.2554637195866685E-2</v>
      </c>
      <c r="AL12" s="180">
        <f>Dashboard!AL81</f>
        <v>5.4131276311742686E-2</v>
      </c>
      <c r="AM12" s="180">
        <f>Dashboard!AM81</f>
        <v>5.5755214601094963E-2</v>
      </c>
      <c r="AN12" s="180">
        <f>Dashboard!AN81</f>
        <v>0</v>
      </c>
      <c r="AO12" s="180">
        <f>Dashboard!AO81</f>
        <v>0</v>
      </c>
      <c r="AP12" s="180">
        <f>Dashboard!AP81</f>
        <v>0</v>
      </c>
      <c r="AQ12" s="180">
        <f>Dashboard!AQ81</f>
        <v>0</v>
      </c>
      <c r="AR12" s="180">
        <f>Dashboard!AR81</f>
        <v>0</v>
      </c>
      <c r="AS12" s="180">
        <f>Dashboard!AS81</f>
        <v>0</v>
      </c>
      <c r="AT12" s="180">
        <f>Dashboard!AT81</f>
        <v>0</v>
      </c>
      <c r="AU12" s="180">
        <f>Dashboard!AU81</f>
        <v>0</v>
      </c>
      <c r="AV12" s="180">
        <f>Dashboard!AV81</f>
        <v>0</v>
      </c>
      <c r="AW12" s="180">
        <f>Dashboard!AW81</f>
        <v>0</v>
      </c>
    </row>
    <row r="13" spans="1:49" x14ac:dyDescent="0.25">
      <c r="A13" s="181" t="s">
        <v>303</v>
      </c>
      <c r="B13" s="3"/>
      <c r="C13" s="179">
        <f>SUM(J13:AW13)</f>
        <v>1</v>
      </c>
      <c r="D13" s="3"/>
      <c r="E13" s="3"/>
      <c r="F13" s="3"/>
      <c r="G13" s="3"/>
      <c r="H13" s="3"/>
      <c r="I13" s="3"/>
      <c r="J13" s="180">
        <f>J$12</f>
        <v>0</v>
      </c>
      <c r="K13" s="180">
        <f t="shared" ref="K13:AW13" si="3">K$12</f>
        <v>0</v>
      </c>
      <c r="L13" s="180">
        <f t="shared" si="3"/>
        <v>0</v>
      </c>
      <c r="M13" s="180">
        <f t="shared" si="3"/>
        <v>0</v>
      </c>
      <c r="N13" s="180">
        <f t="shared" si="3"/>
        <v>0</v>
      </c>
      <c r="O13" s="180">
        <f t="shared" si="3"/>
        <v>2.7427871039127784E-2</v>
      </c>
      <c r="P13" s="180">
        <f t="shared" si="3"/>
        <v>2.8250707170301616E-2</v>
      </c>
      <c r="Q13" s="180">
        <f t="shared" si="3"/>
        <v>2.9098228385410669E-2</v>
      </c>
      <c r="R13" s="180">
        <f t="shared" si="3"/>
        <v>2.9971175236972989E-2</v>
      </c>
      <c r="S13" s="180">
        <f t="shared" si="3"/>
        <v>3.0870310494082176E-2</v>
      </c>
      <c r="T13" s="180">
        <f t="shared" si="3"/>
        <v>3.1796419808904644E-2</v>
      </c>
      <c r="U13" s="180">
        <f t="shared" si="3"/>
        <v>3.2750312403171784E-2</v>
      </c>
      <c r="V13" s="180">
        <f t="shared" si="3"/>
        <v>3.3732821775266937E-2</v>
      </c>
      <c r="W13" s="180">
        <f t="shared" si="3"/>
        <v>3.4744806428524948E-2</v>
      </c>
      <c r="X13" s="180">
        <f t="shared" si="3"/>
        <v>3.5787150621380701E-2</v>
      </c>
      <c r="Y13" s="180">
        <f t="shared" si="3"/>
        <v>3.6860765140022123E-2</v>
      </c>
      <c r="Z13" s="180">
        <f t="shared" si="3"/>
        <v>3.7966588094222785E-2</v>
      </c>
      <c r="AA13" s="180">
        <f t="shared" si="3"/>
        <v>3.9105585737049468E-2</v>
      </c>
      <c r="AB13" s="180">
        <f t="shared" si="3"/>
        <v>4.0278753309160954E-2</v>
      </c>
      <c r="AC13" s="180">
        <f t="shared" si="3"/>
        <v>4.148711590843579E-2</v>
      </c>
      <c r="AD13" s="180">
        <f t="shared" si="3"/>
        <v>4.2731729385688866E-2</v>
      </c>
      <c r="AE13" s="180">
        <f t="shared" si="3"/>
        <v>4.4013681267259533E-2</v>
      </c>
      <c r="AF13" s="180">
        <f t="shared" si="3"/>
        <v>4.5334091705277323E-2</v>
      </c>
      <c r="AG13" s="180">
        <f t="shared" si="3"/>
        <v>4.6694114456435641E-2</v>
      </c>
      <c r="AH13" s="180">
        <f t="shared" si="3"/>
        <v>4.8094937890128711E-2</v>
      </c>
      <c r="AI13" s="180">
        <f t="shared" si="3"/>
        <v>4.9537786026832578E-2</v>
      </c>
      <c r="AJ13" s="180">
        <f t="shared" si="3"/>
        <v>5.1023919607637559E-2</v>
      </c>
      <c r="AK13" s="180">
        <f t="shared" si="3"/>
        <v>5.2554637195866685E-2</v>
      </c>
      <c r="AL13" s="180">
        <f t="shared" si="3"/>
        <v>5.4131276311742686E-2</v>
      </c>
      <c r="AM13" s="180">
        <f t="shared" si="3"/>
        <v>5.5755214601094963E-2</v>
      </c>
      <c r="AN13" s="180">
        <f t="shared" si="3"/>
        <v>0</v>
      </c>
      <c r="AO13" s="180">
        <f t="shared" si="3"/>
        <v>0</v>
      </c>
      <c r="AP13" s="180">
        <f t="shared" si="3"/>
        <v>0</v>
      </c>
      <c r="AQ13" s="180">
        <f t="shared" si="3"/>
        <v>0</v>
      </c>
      <c r="AR13" s="180">
        <f t="shared" si="3"/>
        <v>0</v>
      </c>
      <c r="AS13" s="180">
        <f t="shared" si="3"/>
        <v>0</v>
      </c>
      <c r="AT13" s="180">
        <f t="shared" si="3"/>
        <v>0</v>
      </c>
      <c r="AU13" s="180">
        <f t="shared" si="3"/>
        <v>0</v>
      </c>
      <c r="AV13" s="180">
        <f t="shared" si="3"/>
        <v>0</v>
      </c>
      <c r="AW13" s="180">
        <f t="shared" si="3"/>
        <v>0</v>
      </c>
    </row>
    <row r="14" spans="1:49" x14ac:dyDescent="0.25">
      <c r="A14" s="181" t="s">
        <v>312</v>
      </c>
      <c r="B14" s="3"/>
      <c r="C14" s="103">
        <f>SUM(J14:AW14)</f>
        <v>54.82506466887493</v>
      </c>
      <c r="D14" s="3"/>
      <c r="E14" s="3"/>
      <c r="F14" s="3"/>
      <c r="G14" s="3"/>
      <c r="H14" s="3"/>
      <c r="I14" s="3"/>
      <c r="J14" s="188">
        <f>$C$52*J13</f>
        <v>0</v>
      </c>
      <c r="K14" s="188">
        <f t="shared" ref="K14:AW14" si="4">$C$52*K13</f>
        <v>0</v>
      </c>
      <c r="L14" s="188">
        <f t="shared" si="4"/>
        <v>0</v>
      </c>
      <c r="M14" s="188">
        <f t="shared" si="4"/>
        <v>0</v>
      </c>
      <c r="N14" s="188">
        <f t="shared" si="4"/>
        <v>0</v>
      </c>
      <c r="O14" s="188">
        <f t="shared" si="4"/>
        <v>1.5037348034497429</v>
      </c>
      <c r="P14" s="188">
        <f t="shared" si="4"/>
        <v>1.5488468475532351</v>
      </c>
      <c r="Q14" s="188">
        <f t="shared" si="4"/>
        <v>1.5953122529798323</v>
      </c>
      <c r="R14" s="188">
        <f t="shared" si="4"/>
        <v>1.6431716205692273</v>
      </c>
      <c r="S14" s="188">
        <f t="shared" si="4"/>
        <v>1.692466769186304</v>
      </c>
      <c r="T14" s="188">
        <f t="shared" si="4"/>
        <v>1.7432407722618932</v>
      </c>
      <c r="U14" s="188">
        <f t="shared" si="4"/>
        <v>1.7955379954297501</v>
      </c>
      <c r="V14" s="188">
        <f t="shared" si="4"/>
        <v>1.8494041352926425</v>
      </c>
      <c r="W14" s="188">
        <f t="shared" si="4"/>
        <v>1.904886259351422</v>
      </c>
      <c r="X14" s="188">
        <f t="shared" si="4"/>
        <v>1.9620328471319648</v>
      </c>
      <c r="Y14" s="188">
        <f t="shared" si="4"/>
        <v>2.0208938325459238</v>
      </c>
      <c r="Z14" s="188">
        <f t="shared" si="4"/>
        <v>2.0815206475223014</v>
      </c>
      <c r="AA14" s="188">
        <f t="shared" si="4"/>
        <v>2.1439662669479707</v>
      </c>
      <c r="AB14" s="188">
        <f t="shared" si="4"/>
        <v>2.2082852549564098</v>
      </c>
      <c r="AC14" s="188">
        <f t="shared" si="4"/>
        <v>2.2745338126051022</v>
      </c>
      <c r="AD14" s="188">
        <f t="shared" si="4"/>
        <v>2.3427698269832558</v>
      </c>
      <c r="AE14" s="188">
        <f t="shared" si="4"/>
        <v>2.4130529217927532</v>
      </c>
      <c r="AF14" s="188">
        <f t="shared" si="4"/>
        <v>2.4854445094465363</v>
      </c>
      <c r="AG14" s="188">
        <f t="shared" si="4"/>
        <v>2.5600078447299319</v>
      </c>
      <c r="AH14" s="188">
        <f t="shared" si="4"/>
        <v>2.6368080800718303</v>
      </c>
      <c r="AI14" s="188">
        <f t="shared" si="4"/>
        <v>2.7159123224739852</v>
      </c>
      <c r="AJ14" s="188">
        <f t="shared" si="4"/>
        <v>2.7973896921482049</v>
      </c>
      <c r="AK14" s="188">
        <f t="shared" si="4"/>
        <v>2.8813113829126511</v>
      </c>
      <c r="AL14" s="188">
        <f t="shared" si="4"/>
        <v>2.9677507244000307</v>
      </c>
      <c r="AM14" s="188">
        <f t="shared" si="4"/>
        <v>3.0567832461320315</v>
      </c>
      <c r="AN14" s="188">
        <f t="shared" si="4"/>
        <v>0</v>
      </c>
      <c r="AO14" s="188">
        <f t="shared" si="4"/>
        <v>0</v>
      </c>
      <c r="AP14" s="188">
        <f t="shared" si="4"/>
        <v>0</v>
      </c>
      <c r="AQ14" s="188">
        <f t="shared" si="4"/>
        <v>0</v>
      </c>
      <c r="AR14" s="188">
        <f t="shared" si="4"/>
        <v>0</v>
      </c>
      <c r="AS14" s="188">
        <f t="shared" si="4"/>
        <v>0</v>
      </c>
      <c r="AT14" s="188">
        <f t="shared" si="4"/>
        <v>0</v>
      </c>
      <c r="AU14" s="188">
        <f t="shared" si="4"/>
        <v>0</v>
      </c>
      <c r="AV14" s="188">
        <f t="shared" si="4"/>
        <v>0</v>
      </c>
      <c r="AW14" s="188">
        <f t="shared" si="4"/>
        <v>0</v>
      </c>
    </row>
    <row r="15" spans="1:49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</row>
    <row r="16" spans="1:49" x14ac:dyDescent="0.25">
      <c r="A16" s="4" t="s">
        <v>374</v>
      </c>
      <c r="B16" s="3"/>
      <c r="C16" s="3"/>
      <c r="D16" s="3"/>
      <c r="E16" s="3"/>
      <c r="F16" s="3"/>
      <c r="G16" s="8"/>
      <c r="H16" s="3"/>
      <c r="I16" s="26">
        <v>0</v>
      </c>
      <c r="J16" s="26">
        <f>I16+1</f>
        <v>1</v>
      </c>
      <c r="K16" s="26">
        <f t="shared" ref="K16:AW16" si="5">J16+1</f>
        <v>2</v>
      </c>
      <c r="L16" s="26">
        <f t="shared" si="5"/>
        <v>3</v>
      </c>
      <c r="M16" s="26">
        <f t="shared" si="5"/>
        <v>4</v>
      </c>
      <c r="N16" s="26">
        <f t="shared" si="5"/>
        <v>5</v>
      </c>
      <c r="O16" s="26">
        <f t="shared" si="5"/>
        <v>6</v>
      </c>
      <c r="P16" s="26">
        <f t="shared" si="5"/>
        <v>7</v>
      </c>
      <c r="Q16" s="26">
        <f t="shared" si="5"/>
        <v>8</v>
      </c>
      <c r="R16" s="26">
        <f t="shared" si="5"/>
        <v>9</v>
      </c>
      <c r="S16" s="26">
        <f t="shared" si="5"/>
        <v>10</v>
      </c>
      <c r="T16" s="26">
        <f t="shared" si="5"/>
        <v>11</v>
      </c>
      <c r="U16" s="26">
        <f t="shared" si="5"/>
        <v>12</v>
      </c>
      <c r="V16" s="26">
        <f t="shared" si="5"/>
        <v>13</v>
      </c>
      <c r="W16" s="26">
        <f t="shared" si="5"/>
        <v>14</v>
      </c>
      <c r="X16" s="26">
        <f t="shared" si="5"/>
        <v>15</v>
      </c>
      <c r="Y16" s="26">
        <f t="shared" si="5"/>
        <v>16</v>
      </c>
      <c r="Z16" s="26">
        <f t="shared" si="5"/>
        <v>17</v>
      </c>
      <c r="AA16" s="26">
        <f t="shared" si="5"/>
        <v>18</v>
      </c>
      <c r="AB16" s="26">
        <f t="shared" si="5"/>
        <v>19</v>
      </c>
      <c r="AC16" s="26">
        <f t="shared" si="5"/>
        <v>20</v>
      </c>
      <c r="AD16" s="26">
        <f t="shared" si="5"/>
        <v>21</v>
      </c>
      <c r="AE16" s="26">
        <f t="shared" si="5"/>
        <v>22</v>
      </c>
      <c r="AF16" s="26">
        <f t="shared" si="5"/>
        <v>23</v>
      </c>
      <c r="AG16" s="26">
        <f t="shared" si="5"/>
        <v>24</v>
      </c>
      <c r="AH16" s="26">
        <f t="shared" si="5"/>
        <v>25</v>
      </c>
      <c r="AI16" s="26">
        <f t="shared" si="5"/>
        <v>26</v>
      </c>
      <c r="AJ16" s="26">
        <f t="shared" si="5"/>
        <v>27</v>
      </c>
      <c r="AK16" s="26">
        <f t="shared" si="5"/>
        <v>28</v>
      </c>
      <c r="AL16" s="26">
        <f t="shared" si="5"/>
        <v>29</v>
      </c>
      <c r="AM16" s="26">
        <f t="shared" si="5"/>
        <v>30</v>
      </c>
      <c r="AN16" s="26">
        <f t="shared" si="5"/>
        <v>31</v>
      </c>
      <c r="AO16" s="26">
        <f t="shared" si="5"/>
        <v>32</v>
      </c>
      <c r="AP16" s="26">
        <f t="shared" si="5"/>
        <v>33</v>
      </c>
      <c r="AQ16" s="26">
        <f t="shared" si="5"/>
        <v>34</v>
      </c>
      <c r="AR16" s="26">
        <f t="shared" si="5"/>
        <v>35</v>
      </c>
      <c r="AS16" s="26">
        <f t="shared" si="5"/>
        <v>36</v>
      </c>
      <c r="AT16" s="26">
        <f t="shared" si="5"/>
        <v>37</v>
      </c>
      <c r="AU16" s="26">
        <f t="shared" si="5"/>
        <v>38</v>
      </c>
      <c r="AV16" s="26">
        <f t="shared" si="5"/>
        <v>39</v>
      </c>
      <c r="AW16" s="26">
        <f t="shared" si="5"/>
        <v>40</v>
      </c>
    </row>
    <row r="17" spans="1:49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</row>
    <row r="18" spans="1:49" x14ac:dyDescent="0.25">
      <c r="A18" s="3" t="s">
        <v>359</v>
      </c>
      <c r="B18" s="3"/>
      <c r="C18" s="3"/>
      <c r="D18" s="3"/>
      <c r="E18" s="3"/>
      <c r="F18" s="3"/>
      <c r="G18" s="3"/>
      <c r="H18" s="3"/>
      <c r="I18" s="3"/>
      <c r="J18" s="3">
        <f>D52</f>
        <v>54.825064668875001</v>
      </c>
      <c r="K18" s="3">
        <f>J21</f>
        <v>54.825064668875001</v>
      </c>
      <c r="L18" s="3">
        <f t="shared" ref="L18:AW18" si="6">K21</f>
        <v>54.825064668875001</v>
      </c>
      <c r="M18" s="3">
        <f t="shared" si="6"/>
        <v>54.825064668875001</v>
      </c>
      <c r="N18" s="3">
        <f t="shared" si="6"/>
        <v>54.825064668875001</v>
      </c>
      <c r="O18" s="3">
        <f t="shared" si="6"/>
        <v>54.825064668875001</v>
      </c>
      <c r="P18" s="3">
        <f t="shared" si="6"/>
        <v>53.321329865425255</v>
      </c>
      <c r="Q18" s="3">
        <f t="shared" si="6"/>
        <v>51.77248301787202</v>
      </c>
      <c r="R18" s="3">
        <f t="shared" si="6"/>
        <v>50.177170764892189</v>
      </c>
      <c r="S18" s="3">
        <f t="shared" si="6"/>
        <v>48.533999144322962</v>
      </c>
      <c r="T18" s="3">
        <f t="shared" si="6"/>
        <v>46.841532375136659</v>
      </c>
      <c r="U18" s="3">
        <f t="shared" si="6"/>
        <v>45.098291602874767</v>
      </c>
      <c r="V18" s="3">
        <f t="shared" si="6"/>
        <v>43.30275360744502</v>
      </c>
      <c r="W18" s="3">
        <f t="shared" si="6"/>
        <v>41.453349472152375</v>
      </c>
      <c r="X18" s="3">
        <f t="shared" si="6"/>
        <v>39.548463212800954</v>
      </c>
      <c r="Y18" s="3">
        <f t="shared" si="6"/>
        <v>37.586430365668988</v>
      </c>
      <c r="Z18" s="3">
        <f t="shared" si="6"/>
        <v>35.565536533123066</v>
      </c>
      <c r="AA18" s="3">
        <f t="shared" si="6"/>
        <v>33.484015885600762</v>
      </c>
      <c r="AB18" s="3">
        <f t="shared" si="6"/>
        <v>31.340049618652792</v>
      </c>
      <c r="AC18" s="3">
        <f t="shared" si="6"/>
        <v>29.131764363696384</v>
      </c>
      <c r="AD18" s="3">
        <f t="shared" si="6"/>
        <v>26.857230551091281</v>
      </c>
      <c r="AE18" s="3">
        <f t="shared" si="6"/>
        <v>24.514460724108027</v>
      </c>
      <c r="AF18" s="3">
        <f t="shared" si="6"/>
        <v>22.101407802315272</v>
      </c>
      <c r="AG18" s="3">
        <f t="shared" si="6"/>
        <v>19.615963292868734</v>
      </c>
      <c r="AH18" s="3">
        <f t="shared" si="6"/>
        <v>17.055955448138803</v>
      </c>
      <c r="AI18" s="3">
        <f t="shared" si="6"/>
        <v>14.419147368066973</v>
      </c>
      <c r="AJ18" s="3">
        <f t="shared" si="6"/>
        <v>11.703235045592988</v>
      </c>
      <c r="AK18" s="3">
        <f t="shared" si="6"/>
        <v>8.9058453534447839</v>
      </c>
      <c r="AL18" s="3">
        <f t="shared" si="6"/>
        <v>6.0245339705321328</v>
      </c>
      <c r="AM18" s="3">
        <f t="shared" si="6"/>
        <v>3.0567832461321021</v>
      </c>
      <c r="AN18" s="3">
        <f t="shared" si="6"/>
        <v>7.0610184366159956E-14</v>
      </c>
      <c r="AO18" s="3">
        <f t="shared" si="6"/>
        <v>7.0610184366159956E-14</v>
      </c>
      <c r="AP18" s="3">
        <f t="shared" si="6"/>
        <v>7.0610184366159956E-14</v>
      </c>
      <c r="AQ18" s="3">
        <f t="shared" si="6"/>
        <v>7.0610184366159956E-14</v>
      </c>
      <c r="AR18" s="3">
        <f t="shared" si="6"/>
        <v>7.0610184366159956E-14</v>
      </c>
      <c r="AS18" s="3">
        <f t="shared" si="6"/>
        <v>7.0610184366159956E-14</v>
      </c>
      <c r="AT18" s="3">
        <f t="shared" si="6"/>
        <v>7.0610184366159956E-14</v>
      </c>
      <c r="AU18" s="3">
        <f t="shared" si="6"/>
        <v>7.0610184366159956E-14</v>
      </c>
      <c r="AV18" s="3">
        <f t="shared" si="6"/>
        <v>7.0610184366159956E-14</v>
      </c>
      <c r="AW18" s="3">
        <f t="shared" si="6"/>
        <v>7.0610184366159956E-14</v>
      </c>
    </row>
    <row r="19" spans="1:49" x14ac:dyDescent="0.25">
      <c r="A19" s="3" t="s">
        <v>330</v>
      </c>
      <c r="B19" s="3"/>
      <c r="C19" s="3">
        <f>SUM(J19:AW19)</f>
        <v>33.382487644755159</v>
      </c>
      <c r="D19" s="3"/>
      <c r="E19" s="3"/>
      <c r="F19" s="3"/>
      <c r="G19" s="3"/>
      <c r="H19" s="3"/>
      <c r="I19" s="3"/>
      <c r="J19" s="3">
        <f>J101</f>
        <v>1.6326069080179708</v>
      </c>
      <c r="K19" s="3">
        <f t="shared" ref="K19:AW19" si="7">K101</f>
        <v>1.6326069080179708</v>
      </c>
      <c r="L19" s="3">
        <f t="shared" si="7"/>
        <v>1.6326069080179708</v>
      </c>
      <c r="M19" s="3">
        <f t="shared" si="7"/>
        <v>1.6326069080179708</v>
      </c>
      <c r="N19" s="3">
        <f t="shared" si="7"/>
        <v>1.6326069080179708</v>
      </c>
      <c r="O19" s="3">
        <f t="shared" si="7"/>
        <v>1.632606908017971</v>
      </c>
      <c r="P19" s="3">
        <f t="shared" si="7"/>
        <v>1.6026825854293214</v>
      </c>
      <c r="Q19" s="3">
        <f t="shared" si="7"/>
        <v>1.57093122505448</v>
      </c>
      <c r="R19" s="3">
        <f t="shared" si="7"/>
        <v>1.5366320116154131</v>
      </c>
      <c r="S19" s="3">
        <f t="shared" si="7"/>
        <v>1.4996606501526055</v>
      </c>
      <c r="T19" s="3">
        <f t="shared" si="7"/>
        <v>1.4590414476921345</v>
      </c>
      <c r="U19" s="3">
        <f t="shared" si="7"/>
        <v>1.4154604283855874</v>
      </c>
      <c r="V19" s="3">
        <f t="shared" si="7"/>
        <v>1.3687764405044132</v>
      </c>
      <c r="W19" s="3">
        <f t="shared" si="7"/>
        <v>1.3192124096785709</v>
      </c>
      <c r="X19" s="3">
        <f t="shared" si="7"/>
        <v>1.2668280375464067</v>
      </c>
      <c r="Y19" s="3">
        <f t="shared" si="7"/>
        <v>1.2107138981184322</v>
      </c>
      <c r="Z19" s="3">
        <f t="shared" si="7"/>
        <v>1.1517037982080915</v>
      </c>
      <c r="AA19" s="3">
        <f t="shared" si="7"/>
        <v>1.0896744829119265</v>
      </c>
      <c r="AB19" s="3">
        <f t="shared" si="7"/>
        <v>1.0244979083967083</v>
      </c>
      <c r="AC19" s="3">
        <f t="shared" si="7"/>
        <v>0.95604106549305978</v>
      </c>
      <c r="AD19" s="3">
        <f t="shared" si="7"/>
        <v>0.88439325039599925</v>
      </c>
      <c r="AE19" s="3">
        <f t="shared" si="7"/>
        <v>0.80942461593253556</v>
      </c>
      <c r="AF19" s="3">
        <f t="shared" si="7"/>
        <v>0.73148300655862952</v>
      </c>
      <c r="AG19" s="3">
        <f t="shared" si="7"/>
        <v>0.65070606000161657</v>
      </c>
      <c r="AH19" s="3">
        <f t="shared" si="7"/>
        <v>0.56699380347894834</v>
      </c>
      <c r="AI19" s="3">
        <f t="shared" si="7"/>
        <v>0.48024281764458499</v>
      </c>
      <c r="AJ19" s="3">
        <f t="shared" si="7"/>
        <v>0.39034611977069611</v>
      </c>
      <c r="AK19" s="3">
        <f t="shared" si="7"/>
        <v>0.29747278199137561</v>
      </c>
      <c r="AL19" s="3">
        <f t="shared" si="7"/>
        <v>0.20152511294038389</v>
      </c>
      <c r="AM19" s="3">
        <f t="shared" si="7"/>
        <v>0.10240223874542309</v>
      </c>
      <c r="AN19" s="3">
        <f t="shared" si="7"/>
        <v>0</v>
      </c>
      <c r="AO19" s="3">
        <f t="shared" si="7"/>
        <v>0</v>
      </c>
      <c r="AP19" s="3">
        <f t="shared" si="7"/>
        <v>0</v>
      </c>
      <c r="AQ19" s="3">
        <f t="shared" si="7"/>
        <v>0</v>
      </c>
      <c r="AR19" s="3">
        <f t="shared" si="7"/>
        <v>0</v>
      </c>
      <c r="AS19" s="3">
        <f t="shared" si="7"/>
        <v>0</v>
      </c>
      <c r="AT19" s="3">
        <f t="shared" si="7"/>
        <v>0</v>
      </c>
      <c r="AU19" s="3">
        <f t="shared" si="7"/>
        <v>0</v>
      </c>
      <c r="AV19" s="3">
        <f t="shared" si="7"/>
        <v>0</v>
      </c>
      <c r="AW19" s="3">
        <f t="shared" si="7"/>
        <v>0</v>
      </c>
    </row>
    <row r="20" spans="1:49" x14ac:dyDescent="0.25">
      <c r="A20" s="3" t="s">
        <v>308</v>
      </c>
      <c r="B20" s="3"/>
      <c r="C20" s="3">
        <f>SUM(J20:AW20)</f>
        <v>54.82506466887493</v>
      </c>
      <c r="D20" s="3"/>
      <c r="E20" s="3"/>
      <c r="F20" s="3"/>
      <c r="G20" s="8"/>
      <c r="H20" s="193"/>
      <c r="I20" s="3"/>
      <c r="J20" s="3">
        <f>J100</f>
        <v>0</v>
      </c>
      <c r="K20" s="3">
        <f t="shared" ref="K20:AW20" si="8">K100</f>
        <v>0</v>
      </c>
      <c r="L20" s="3">
        <f t="shared" si="8"/>
        <v>0</v>
      </c>
      <c r="M20" s="3">
        <f t="shared" si="8"/>
        <v>0</v>
      </c>
      <c r="N20" s="3">
        <f t="shared" si="8"/>
        <v>0</v>
      </c>
      <c r="O20" s="3">
        <f t="shared" si="8"/>
        <v>1.5037348034497429</v>
      </c>
      <c r="P20" s="3">
        <f t="shared" si="8"/>
        <v>1.5488468475532351</v>
      </c>
      <c r="Q20" s="3">
        <f t="shared" si="8"/>
        <v>1.5953122529798323</v>
      </c>
      <c r="R20" s="3">
        <f t="shared" si="8"/>
        <v>1.6431716205692273</v>
      </c>
      <c r="S20" s="3">
        <f t="shared" si="8"/>
        <v>1.692466769186304</v>
      </c>
      <c r="T20" s="3">
        <f t="shared" si="8"/>
        <v>1.7432407722618932</v>
      </c>
      <c r="U20" s="3">
        <f t="shared" si="8"/>
        <v>1.7955379954297501</v>
      </c>
      <c r="V20" s="3">
        <f t="shared" si="8"/>
        <v>1.8494041352926425</v>
      </c>
      <c r="W20" s="3">
        <f t="shared" si="8"/>
        <v>1.904886259351422</v>
      </c>
      <c r="X20" s="3">
        <f t="shared" si="8"/>
        <v>1.9620328471319648</v>
      </c>
      <c r="Y20" s="3">
        <f t="shared" si="8"/>
        <v>2.0208938325459238</v>
      </c>
      <c r="Z20" s="3">
        <f t="shared" si="8"/>
        <v>2.0815206475223014</v>
      </c>
      <c r="AA20" s="3">
        <f t="shared" si="8"/>
        <v>2.1439662669479707</v>
      </c>
      <c r="AB20" s="3">
        <f t="shared" si="8"/>
        <v>2.2082852549564098</v>
      </c>
      <c r="AC20" s="3">
        <f t="shared" si="8"/>
        <v>2.2745338126051022</v>
      </c>
      <c r="AD20" s="3">
        <f t="shared" si="8"/>
        <v>2.3427698269832558</v>
      </c>
      <c r="AE20" s="3">
        <f t="shared" si="8"/>
        <v>2.4130529217927532</v>
      </c>
      <c r="AF20" s="3">
        <f t="shared" si="8"/>
        <v>2.4854445094465363</v>
      </c>
      <c r="AG20" s="3">
        <f t="shared" si="8"/>
        <v>2.5600078447299319</v>
      </c>
      <c r="AH20" s="3">
        <f t="shared" si="8"/>
        <v>2.6368080800718303</v>
      </c>
      <c r="AI20" s="3">
        <f t="shared" si="8"/>
        <v>2.7159123224739852</v>
      </c>
      <c r="AJ20" s="3">
        <f t="shared" si="8"/>
        <v>2.7973896921482049</v>
      </c>
      <c r="AK20" s="3">
        <f t="shared" si="8"/>
        <v>2.8813113829126511</v>
      </c>
      <c r="AL20" s="3">
        <f t="shared" si="8"/>
        <v>2.9677507244000307</v>
      </c>
      <c r="AM20" s="3">
        <f t="shared" si="8"/>
        <v>3.0567832461320315</v>
      </c>
      <c r="AN20" s="3">
        <f t="shared" si="8"/>
        <v>0</v>
      </c>
      <c r="AO20" s="3">
        <f t="shared" si="8"/>
        <v>0</v>
      </c>
      <c r="AP20" s="3">
        <f t="shared" si="8"/>
        <v>0</v>
      </c>
      <c r="AQ20" s="3">
        <f t="shared" si="8"/>
        <v>0</v>
      </c>
      <c r="AR20" s="3">
        <f t="shared" si="8"/>
        <v>0</v>
      </c>
      <c r="AS20" s="3">
        <f t="shared" si="8"/>
        <v>0</v>
      </c>
      <c r="AT20" s="3">
        <f t="shared" si="8"/>
        <v>0</v>
      </c>
      <c r="AU20" s="3">
        <f t="shared" si="8"/>
        <v>0</v>
      </c>
      <c r="AV20" s="3">
        <f t="shared" si="8"/>
        <v>0</v>
      </c>
      <c r="AW20" s="3">
        <f t="shared" si="8"/>
        <v>0</v>
      </c>
    </row>
    <row r="21" spans="1:49" x14ac:dyDescent="0.25">
      <c r="A21" s="3" t="s">
        <v>360</v>
      </c>
      <c r="B21" s="3"/>
      <c r="C21" s="3"/>
      <c r="D21" s="3"/>
      <c r="E21" s="3"/>
      <c r="F21" s="3"/>
      <c r="G21" s="8" t="s">
        <v>363</v>
      </c>
      <c r="H21" s="3">
        <f>AVERAGEIF(J21:AW21,"&lt;&gt;0")</f>
        <v>25.388426399408289</v>
      </c>
      <c r="I21" s="3"/>
      <c r="J21" s="3">
        <f>J18-J20</f>
        <v>54.825064668875001</v>
      </c>
      <c r="K21" s="3">
        <f t="shared" ref="K21:AW21" si="9">K18-K20</f>
        <v>54.825064668875001</v>
      </c>
      <c r="L21" s="3">
        <f t="shared" si="9"/>
        <v>54.825064668875001</v>
      </c>
      <c r="M21" s="3">
        <f t="shared" si="9"/>
        <v>54.825064668875001</v>
      </c>
      <c r="N21" s="3">
        <f t="shared" si="9"/>
        <v>54.825064668875001</v>
      </c>
      <c r="O21" s="3">
        <f t="shared" si="9"/>
        <v>53.321329865425255</v>
      </c>
      <c r="P21" s="3">
        <f t="shared" si="9"/>
        <v>51.77248301787202</v>
      </c>
      <c r="Q21" s="3">
        <f t="shared" si="9"/>
        <v>50.177170764892189</v>
      </c>
      <c r="R21" s="3">
        <f t="shared" si="9"/>
        <v>48.533999144322962</v>
      </c>
      <c r="S21" s="3">
        <f t="shared" si="9"/>
        <v>46.841532375136659</v>
      </c>
      <c r="T21" s="3">
        <f t="shared" si="9"/>
        <v>45.098291602874767</v>
      </c>
      <c r="U21" s="3">
        <f t="shared" si="9"/>
        <v>43.30275360744502</v>
      </c>
      <c r="V21" s="3">
        <f t="shared" si="9"/>
        <v>41.453349472152375</v>
      </c>
      <c r="W21" s="3">
        <f t="shared" si="9"/>
        <v>39.548463212800954</v>
      </c>
      <c r="X21" s="3">
        <f t="shared" si="9"/>
        <v>37.586430365668988</v>
      </c>
      <c r="Y21" s="3">
        <f t="shared" si="9"/>
        <v>35.565536533123066</v>
      </c>
      <c r="Z21" s="3">
        <f t="shared" si="9"/>
        <v>33.484015885600762</v>
      </c>
      <c r="AA21" s="3">
        <f t="shared" si="9"/>
        <v>31.340049618652792</v>
      </c>
      <c r="AB21" s="3">
        <f t="shared" si="9"/>
        <v>29.131764363696384</v>
      </c>
      <c r="AC21" s="3">
        <f t="shared" si="9"/>
        <v>26.857230551091281</v>
      </c>
      <c r="AD21" s="3">
        <f t="shared" si="9"/>
        <v>24.514460724108027</v>
      </c>
      <c r="AE21" s="3">
        <f t="shared" si="9"/>
        <v>22.101407802315272</v>
      </c>
      <c r="AF21" s="3">
        <f t="shared" si="9"/>
        <v>19.615963292868734</v>
      </c>
      <c r="AG21" s="3">
        <f t="shared" si="9"/>
        <v>17.055955448138803</v>
      </c>
      <c r="AH21" s="3">
        <f t="shared" si="9"/>
        <v>14.419147368066973</v>
      </c>
      <c r="AI21" s="3">
        <f t="shared" si="9"/>
        <v>11.703235045592988</v>
      </c>
      <c r="AJ21" s="3">
        <f t="shared" si="9"/>
        <v>8.9058453534447839</v>
      </c>
      <c r="AK21" s="3">
        <f t="shared" si="9"/>
        <v>6.0245339705321328</v>
      </c>
      <c r="AL21" s="3">
        <f t="shared" si="9"/>
        <v>3.0567832461321021</v>
      </c>
      <c r="AM21" s="3">
        <f t="shared" si="9"/>
        <v>7.0610184366159956E-14</v>
      </c>
      <c r="AN21" s="3">
        <f t="shared" si="9"/>
        <v>7.0610184366159956E-14</v>
      </c>
      <c r="AO21" s="3">
        <f t="shared" si="9"/>
        <v>7.0610184366159956E-14</v>
      </c>
      <c r="AP21" s="3">
        <f t="shared" si="9"/>
        <v>7.0610184366159956E-14</v>
      </c>
      <c r="AQ21" s="3">
        <f t="shared" si="9"/>
        <v>7.0610184366159956E-14</v>
      </c>
      <c r="AR21" s="3">
        <f t="shared" si="9"/>
        <v>7.0610184366159956E-14</v>
      </c>
      <c r="AS21" s="3">
        <f t="shared" si="9"/>
        <v>7.0610184366159956E-14</v>
      </c>
      <c r="AT21" s="3">
        <f t="shared" si="9"/>
        <v>7.0610184366159956E-14</v>
      </c>
      <c r="AU21" s="3">
        <f t="shared" si="9"/>
        <v>7.0610184366159956E-14</v>
      </c>
      <c r="AV21" s="3">
        <f t="shared" si="9"/>
        <v>7.0610184366159956E-14</v>
      </c>
      <c r="AW21" s="3">
        <f t="shared" si="9"/>
        <v>7.0610184366159956E-14</v>
      </c>
    </row>
    <row r="22" spans="1:49" x14ac:dyDescent="0.25">
      <c r="A22" s="3"/>
      <c r="B22" s="3"/>
      <c r="C22" s="3"/>
      <c r="D22" s="3"/>
      <c r="E22" s="3"/>
      <c r="F22" s="3"/>
      <c r="G22" s="8"/>
      <c r="H22" s="20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</row>
    <row r="23" spans="1:49" x14ac:dyDescent="0.25">
      <c r="A23" s="3" t="s">
        <v>375</v>
      </c>
      <c r="B23" s="3"/>
      <c r="C23" s="3">
        <f>SUM(J23:AW23)</f>
        <v>88.207552313630103</v>
      </c>
      <c r="D23" s="3"/>
      <c r="E23" s="3"/>
      <c r="F23" s="3"/>
      <c r="G23" s="8" t="s">
        <v>362</v>
      </c>
      <c r="H23" s="203">
        <f>IRR(I23:AW23)</f>
        <v>3.0923714636449384E-2</v>
      </c>
      <c r="I23" s="3">
        <f>-D52</f>
        <v>-54.825064668875001</v>
      </c>
      <c r="J23" s="3">
        <f>J19+J20</f>
        <v>1.6326069080179708</v>
      </c>
      <c r="K23" s="3">
        <f t="shared" ref="K23:AW23" si="10">K19+K20</f>
        <v>1.6326069080179708</v>
      </c>
      <c r="L23" s="3">
        <f t="shared" si="10"/>
        <v>1.6326069080179708</v>
      </c>
      <c r="M23" s="3">
        <f t="shared" si="10"/>
        <v>1.6326069080179708</v>
      </c>
      <c r="N23" s="3">
        <f t="shared" si="10"/>
        <v>1.6326069080179708</v>
      </c>
      <c r="O23" s="3">
        <f t="shared" si="10"/>
        <v>3.1363417114677139</v>
      </c>
      <c r="P23" s="3">
        <f t="shared" si="10"/>
        <v>3.1515294329825565</v>
      </c>
      <c r="Q23" s="3">
        <f t="shared" si="10"/>
        <v>3.1662434780343123</v>
      </c>
      <c r="R23" s="3">
        <f t="shared" si="10"/>
        <v>3.1798036321846403</v>
      </c>
      <c r="S23" s="3">
        <f t="shared" si="10"/>
        <v>3.1921274193389095</v>
      </c>
      <c r="T23" s="3">
        <f t="shared" si="10"/>
        <v>3.2022822199540277</v>
      </c>
      <c r="U23" s="3">
        <f t="shared" si="10"/>
        <v>3.2109984238153375</v>
      </c>
      <c r="V23" s="3">
        <f t="shared" si="10"/>
        <v>3.2181805757970556</v>
      </c>
      <c r="W23" s="3">
        <f t="shared" si="10"/>
        <v>3.2240986690299929</v>
      </c>
      <c r="X23" s="3">
        <f t="shared" si="10"/>
        <v>3.2288608846783715</v>
      </c>
      <c r="Y23" s="3">
        <f t="shared" si="10"/>
        <v>3.231607730664356</v>
      </c>
      <c r="Z23" s="3">
        <f t="shared" si="10"/>
        <v>3.2332244457303929</v>
      </c>
      <c r="AA23" s="3">
        <f t="shared" si="10"/>
        <v>3.2336407498598971</v>
      </c>
      <c r="AB23" s="3">
        <f t="shared" si="10"/>
        <v>3.2327831633531181</v>
      </c>
      <c r="AC23" s="3">
        <f t="shared" si="10"/>
        <v>3.230574878098162</v>
      </c>
      <c r="AD23" s="3">
        <f t="shared" si="10"/>
        <v>3.227163077379255</v>
      </c>
      <c r="AE23" s="3">
        <f t="shared" si="10"/>
        <v>3.2224775377252888</v>
      </c>
      <c r="AF23" s="3">
        <f t="shared" si="10"/>
        <v>3.2169275160051658</v>
      </c>
      <c r="AG23" s="3">
        <f t="shared" si="10"/>
        <v>3.2107139047315485</v>
      </c>
      <c r="AH23" s="3">
        <f t="shared" si="10"/>
        <v>3.2038018835507787</v>
      </c>
      <c r="AI23" s="3">
        <f t="shared" si="10"/>
        <v>3.1961551401185702</v>
      </c>
      <c r="AJ23" s="3">
        <f t="shared" si="10"/>
        <v>3.187735811918901</v>
      </c>
      <c r="AK23" s="3">
        <f t="shared" si="10"/>
        <v>3.1787841649040267</v>
      </c>
      <c r="AL23" s="3">
        <f t="shared" si="10"/>
        <v>3.1692758373404146</v>
      </c>
      <c r="AM23" s="3">
        <f t="shared" si="10"/>
        <v>3.1591854848774545</v>
      </c>
      <c r="AN23" s="3">
        <f t="shared" si="10"/>
        <v>0</v>
      </c>
      <c r="AO23" s="3">
        <f t="shared" si="10"/>
        <v>0</v>
      </c>
      <c r="AP23" s="3">
        <f t="shared" si="10"/>
        <v>0</v>
      </c>
      <c r="AQ23" s="3">
        <f t="shared" si="10"/>
        <v>0</v>
      </c>
      <c r="AR23" s="3">
        <f t="shared" si="10"/>
        <v>0</v>
      </c>
      <c r="AS23" s="3">
        <f t="shared" si="10"/>
        <v>0</v>
      </c>
      <c r="AT23" s="3">
        <f t="shared" si="10"/>
        <v>0</v>
      </c>
      <c r="AU23" s="3">
        <f t="shared" si="10"/>
        <v>0</v>
      </c>
      <c r="AV23" s="3">
        <f t="shared" si="10"/>
        <v>0</v>
      </c>
      <c r="AW23" s="3">
        <f t="shared" si="10"/>
        <v>0</v>
      </c>
    </row>
    <row r="24" spans="1:49" x14ac:dyDescent="0.25">
      <c r="A24" s="3"/>
      <c r="B24" s="3"/>
      <c r="C24" s="3"/>
      <c r="D24" s="3"/>
      <c r="E24" s="3"/>
      <c r="F24" s="3"/>
      <c r="G24" s="8" t="s">
        <v>363</v>
      </c>
      <c r="H24" s="3">
        <f>AVERAGEIF(J23:AW23,"&lt;&gt;0")</f>
        <v>2.9402517437876701</v>
      </c>
      <c r="I24" s="182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</row>
    <row r="25" spans="1:49" x14ac:dyDescent="0.25">
      <c r="A25" s="3"/>
      <c r="B25" s="3"/>
      <c r="C25" s="3"/>
      <c r="D25" s="3"/>
      <c r="E25" s="3"/>
      <c r="F25" s="3"/>
      <c r="G25" s="8" t="s">
        <v>364</v>
      </c>
      <c r="H25" s="3">
        <f>MAX(J23:AW23)</f>
        <v>3.2336407498598971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</row>
    <row r="26" spans="1:49" x14ac:dyDescent="0.25">
      <c r="A26" s="3"/>
      <c r="B26" s="3"/>
      <c r="C26" s="3"/>
      <c r="D26" s="3"/>
      <c r="E26" s="3"/>
      <c r="F26" s="3"/>
      <c r="G26" s="8" t="s">
        <v>365</v>
      </c>
      <c r="H26" s="203">
        <f>H23</f>
        <v>3.0923714636449384E-2</v>
      </c>
      <c r="I26" s="3">
        <f>NPV(H26,J23:AW23)</f>
        <v>54.82506466793506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</row>
    <row r="27" spans="1:49" x14ac:dyDescent="0.25">
      <c r="A27" s="3"/>
      <c r="B27" s="3"/>
      <c r="C27" s="3"/>
      <c r="D27" s="3"/>
      <c r="E27" s="3"/>
      <c r="F27" s="3"/>
      <c r="G27" s="3"/>
      <c r="H27" s="3"/>
      <c r="I27" s="3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</row>
    <row r="28" spans="1:49" x14ac:dyDescent="0.25">
      <c r="A28" s="7" t="s">
        <v>316</v>
      </c>
      <c r="B28" s="3"/>
      <c r="C28" s="3"/>
      <c r="D28" s="3"/>
      <c r="E28" s="3"/>
      <c r="F28" s="3"/>
      <c r="G28" s="3"/>
      <c r="H28" s="3"/>
      <c r="I28" s="3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</row>
    <row r="29" spans="1:49" x14ac:dyDescent="0.25">
      <c r="A29" s="3"/>
      <c r="B29" s="3"/>
      <c r="C29" s="3"/>
      <c r="D29" s="3"/>
      <c r="E29" s="3"/>
      <c r="F29" s="3"/>
      <c r="G29" s="3"/>
      <c r="H29" s="3"/>
      <c r="I29" s="3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</row>
    <row r="30" spans="1:49" x14ac:dyDescent="0.25">
      <c r="A30" s="3"/>
      <c r="B30" s="3"/>
      <c r="C30" s="3"/>
      <c r="D30" s="3"/>
      <c r="E30" s="3"/>
      <c r="F30" s="3"/>
      <c r="G30" s="3"/>
      <c r="H30" s="3"/>
      <c r="I30" s="3"/>
      <c r="J30" s="61">
        <f>J18</f>
        <v>54.825064668875001</v>
      </c>
      <c r="K30" s="61">
        <f>J34</f>
        <v>44.390087487216839</v>
      </c>
      <c r="L30" s="61">
        <f t="shared" ref="L30:AC30" si="11">K34</f>
        <v>33.692148880580888</v>
      </c>
      <c r="M30" s="61">
        <f t="shared" si="11"/>
        <v>22.729971190361034</v>
      </c>
      <c r="N30" s="61">
        <f t="shared" si="11"/>
        <v>11.501412582268838</v>
      </c>
      <c r="O30" s="61">
        <f t="shared" si="11"/>
        <v>0</v>
      </c>
      <c r="P30" s="61">
        <f t="shared" si="11"/>
        <v>0</v>
      </c>
      <c r="Q30" s="61">
        <f t="shared" si="11"/>
        <v>0</v>
      </c>
      <c r="R30" s="61">
        <f t="shared" si="11"/>
        <v>0</v>
      </c>
      <c r="S30" s="61">
        <f t="shared" si="11"/>
        <v>0</v>
      </c>
      <c r="T30" s="61">
        <f t="shared" si="11"/>
        <v>0</v>
      </c>
      <c r="U30" s="61">
        <f t="shared" si="11"/>
        <v>0</v>
      </c>
      <c r="V30" s="61">
        <f t="shared" si="11"/>
        <v>0</v>
      </c>
      <c r="W30" s="61">
        <f t="shared" si="11"/>
        <v>0</v>
      </c>
      <c r="X30" s="61">
        <f t="shared" si="11"/>
        <v>0</v>
      </c>
      <c r="Y30" s="61">
        <f t="shared" si="11"/>
        <v>0</v>
      </c>
      <c r="Z30" s="61">
        <f t="shared" si="11"/>
        <v>0</v>
      </c>
      <c r="AA30" s="61">
        <f t="shared" si="11"/>
        <v>0</v>
      </c>
      <c r="AB30" s="61">
        <f t="shared" si="11"/>
        <v>0</v>
      </c>
      <c r="AC30" s="61">
        <f t="shared" si="11"/>
        <v>0</v>
      </c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</row>
    <row r="31" spans="1:49" x14ac:dyDescent="0.25">
      <c r="A31" s="3" t="s">
        <v>367</v>
      </c>
      <c r="B31" s="3"/>
      <c r="C31" s="3"/>
      <c r="D31" s="3"/>
      <c r="E31" s="3"/>
      <c r="F31" s="3"/>
      <c r="G31" s="3" t="s">
        <v>365</v>
      </c>
      <c r="H31" s="203">
        <f>H26</f>
        <v>3.0923714636449384E-2</v>
      </c>
      <c r="I31" s="3">
        <f>NPV(H31,J31:AB31)</f>
        <v>46.353872255448934</v>
      </c>
      <c r="J31" s="57">
        <f>J105</f>
        <v>10.148289999999999</v>
      </c>
      <c r="K31" s="57">
        <f>K105</f>
        <v>10.148289999999999</v>
      </c>
      <c r="L31" s="57">
        <f t="shared" ref="L31:AB31" si="12">L105</f>
        <v>10.148289999999999</v>
      </c>
      <c r="M31" s="57">
        <f t="shared" si="12"/>
        <v>10.148289999999999</v>
      </c>
      <c r="N31" s="57">
        <f t="shared" si="12"/>
        <v>10.148289999999999</v>
      </c>
      <c r="O31" s="57">
        <f t="shared" si="12"/>
        <v>0</v>
      </c>
      <c r="P31" s="57">
        <f t="shared" si="12"/>
        <v>0</v>
      </c>
      <c r="Q31" s="57">
        <f t="shared" si="12"/>
        <v>0</v>
      </c>
      <c r="R31" s="57">
        <f t="shared" si="12"/>
        <v>0</v>
      </c>
      <c r="S31" s="57">
        <f t="shared" si="12"/>
        <v>0</v>
      </c>
      <c r="T31" s="57">
        <f t="shared" si="12"/>
        <v>0</v>
      </c>
      <c r="U31" s="57">
        <f t="shared" si="12"/>
        <v>0</v>
      </c>
      <c r="V31" s="57">
        <f t="shared" si="12"/>
        <v>0</v>
      </c>
      <c r="W31" s="57">
        <f t="shared" si="12"/>
        <v>0</v>
      </c>
      <c r="X31" s="57">
        <f t="shared" si="12"/>
        <v>0</v>
      </c>
      <c r="Y31" s="57">
        <f t="shared" si="12"/>
        <v>0</v>
      </c>
      <c r="Z31" s="57">
        <f t="shared" si="12"/>
        <v>0</v>
      </c>
      <c r="AA31" s="57">
        <f t="shared" si="12"/>
        <v>0</v>
      </c>
      <c r="AB31" s="57">
        <f t="shared" si="12"/>
        <v>0</v>
      </c>
      <c r="AC31" s="57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</row>
    <row r="32" spans="1:49" x14ac:dyDescent="0.25">
      <c r="A32" s="3" t="s">
        <v>317</v>
      </c>
      <c r="B32" s="3"/>
      <c r="C32" s="3"/>
      <c r="D32" s="3"/>
      <c r="E32" s="3"/>
      <c r="F32" s="3"/>
      <c r="G32" s="3"/>
      <c r="H32" s="3"/>
      <c r="I32" s="3"/>
      <c r="J32" s="3">
        <f>J11*J19</f>
        <v>1.6326069080179708</v>
      </c>
      <c r="K32" s="3">
        <f t="shared" ref="K32:AB32" si="13">K11*K19</f>
        <v>1.6326069080179708</v>
      </c>
      <c r="L32" s="3">
        <f t="shared" si="13"/>
        <v>1.6326069080179708</v>
      </c>
      <c r="M32" s="3">
        <f t="shared" si="13"/>
        <v>1.6326069080179708</v>
      </c>
      <c r="N32" s="3">
        <f t="shared" si="13"/>
        <v>1.6326069080179708</v>
      </c>
      <c r="O32" s="3">
        <f t="shared" si="13"/>
        <v>0</v>
      </c>
      <c r="P32" s="3">
        <f t="shared" si="13"/>
        <v>0</v>
      </c>
      <c r="Q32" s="3">
        <f t="shared" si="13"/>
        <v>0</v>
      </c>
      <c r="R32" s="3">
        <f t="shared" si="13"/>
        <v>0</v>
      </c>
      <c r="S32" s="3">
        <f t="shared" si="13"/>
        <v>0</v>
      </c>
      <c r="T32" s="3">
        <f t="shared" si="13"/>
        <v>0</v>
      </c>
      <c r="U32" s="3">
        <f t="shared" si="13"/>
        <v>0</v>
      </c>
      <c r="V32" s="3">
        <f t="shared" si="13"/>
        <v>0</v>
      </c>
      <c r="W32" s="3">
        <f t="shared" si="13"/>
        <v>0</v>
      </c>
      <c r="X32" s="3">
        <f t="shared" si="13"/>
        <v>0</v>
      </c>
      <c r="Y32" s="3">
        <f t="shared" si="13"/>
        <v>0</v>
      </c>
      <c r="Z32" s="3">
        <f t="shared" si="13"/>
        <v>0</v>
      </c>
      <c r="AA32" s="3">
        <f t="shared" si="13"/>
        <v>0</v>
      </c>
      <c r="AB32" s="3">
        <f t="shared" si="13"/>
        <v>0</v>
      </c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</row>
    <row r="33" spans="1:49" x14ac:dyDescent="0.25">
      <c r="A33" s="3" t="s">
        <v>368</v>
      </c>
      <c r="B33" s="3"/>
      <c r="C33" s="3"/>
      <c r="D33" s="3"/>
      <c r="E33" s="3"/>
      <c r="F33" s="3"/>
      <c r="G33" s="3"/>
      <c r="H33" s="3"/>
      <c r="I33" s="3"/>
      <c r="J33" s="3">
        <f>J34-(J30-J31-J32)</f>
        <v>1.3459197263598099</v>
      </c>
      <c r="K33" s="3">
        <f t="shared" ref="K33:AB33" si="14">K34-(K30-K31-K32)</f>
        <v>1.0829583013820141</v>
      </c>
      <c r="L33" s="3">
        <f t="shared" si="14"/>
        <v>0.8187192177981153</v>
      </c>
      <c r="M33" s="3">
        <f t="shared" si="14"/>
        <v>0.55233829992577377</v>
      </c>
      <c r="N33" s="3">
        <f t="shared" si="14"/>
        <v>0.2794843257491324</v>
      </c>
      <c r="O33" s="3">
        <f t="shared" si="14"/>
        <v>0</v>
      </c>
      <c r="P33" s="3">
        <f t="shared" si="14"/>
        <v>0</v>
      </c>
      <c r="Q33" s="3">
        <f t="shared" si="14"/>
        <v>0</v>
      </c>
      <c r="R33" s="3">
        <f t="shared" si="14"/>
        <v>0</v>
      </c>
      <c r="S33" s="3">
        <f t="shared" si="14"/>
        <v>0</v>
      </c>
      <c r="T33" s="3">
        <f t="shared" si="14"/>
        <v>0</v>
      </c>
      <c r="U33" s="3">
        <f t="shared" si="14"/>
        <v>0</v>
      </c>
      <c r="V33" s="3">
        <f t="shared" si="14"/>
        <v>0</v>
      </c>
      <c r="W33" s="3">
        <f t="shared" si="14"/>
        <v>0</v>
      </c>
      <c r="X33" s="3">
        <f t="shared" si="14"/>
        <v>0</v>
      </c>
      <c r="Y33" s="3">
        <f t="shared" si="14"/>
        <v>0</v>
      </c>
      <c r="Z33" s="3">
        <f t="shared" si="14"/>
        <v>0</v>
      </c>
      <c r="AA33" s="3">
        <f t="shared" si="14"/>
        <v>0</v>
      </c>
      <c r="AB33" s="3">
        <f t="shared" si="14"/>
        <v>0</v>
      </c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</row>
    <row r="34" spans="1:49" x14ac:dyDescent="0.25">
      <c r="A34" s="3" t="s">
        <v>360</v>
      </c>
      <c r="B34" s="3"/>
      <c r="C34" s="3"/>
      <c r="D34" s="3"/>
      <c r="E34" s="3"/>
      <c r="F34" s="3"/>
      <c r="G34" s="3"/>
      <c r="H34" s="3"/>
      <c r="I34" s="3"/>
      <c r="J34" s="57">
        <f>$E117</f>
        <v>44.390087487216839</v>
      </c>
      <c r="K34" s="57">
        <f>$E118</f>
        <v>33.692148880580888</v>
      </c>
      <c r="L34" s="57">
        <f>$E119</f>
        <v>22.729971190361034</v>
      </c>
      <c r="M34" s="57">
        <f>$E120</f>
        <v>11.501412582268838</v>
      </c>
      <c r="N34" s="57">
        <f>$E121</f>
        <v>0</v>
      </c>
      <c r="O34" s="57">
        <f>$E122</f>
        <v>0</v>
      </c>
      <c r="P34" s="57">
        <f>$E123</f>
        <v>0</v>
      </c>
      <c r="Q34" s="57">
        <f>$E124</f>
        <v>0</v>
      </c>
      <c r="R34" s="57">
        <f>$E125</f>
        <v>0</v>
      </c>
      <c r="S34" s="57">
        <f>$E126</f>
        <v>0</v>
      </c>
      <c r="T34" s="57">
        <f>$E127</f>
        <v>0</v>
      </c>
      <c r="U34" s="57">
        <f>$E128</f>
        <v>0</v>
      </c>
      <c r="V34" s="57">
        <f>$E129</f>
        <v>0</v>
      </c>
      <c r="W34" s="57">
        <f>$E130</f>
        <v>0</v>
      </c>
      <c r="X34" s="57">
        <f>$E131</f>
        <v>0</v>
      </c>
      <c r="Y34" s="57">
        <f>$E132</f>
        <v>0</v>
      </c>
      <c r="Z34" s="57">
        <f>$E133</f>
        <v>0</v>
      </c>
      <c r="AA34" s="57">
        <f>$E134</f>
        <v>0</v>
      </c>
      <c r="AB34" s="57">
        <f>$E135</f>
        <v>0</v>
      </c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</row>
    <row r="35" spans="1:49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</row>
    <row r="36" spans="1:49" x14ac:dyDescent="0.25">
      <c r="A36" s="7" t="s">
        <v>376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</row>
    <row r="37" spans="1:49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</row>
    <row r="38" spans="1:49" x14ac:dyDescent="0.25">
      <c r="A38" s="3" t="s">
        <v>360</v>
      </c>
      <c r="B38" s="3"/>
      <c r="C38" s="3"/>
      <c r="D38" s="3"/>
      <c r="E38" s="3"/>
      <c r="F38" s="3"/>
      <c r="G38" s="3"/>
      <c r="H38" s="3"/>
      <c r="I38" s="3"/>
      <c r="J38" s="3">
        <f>J21-J34</f>
        <v>10.434977181658162</v>
      </c>
      <c r="K38" s="3">
        <f t="shared" ref="K38:AW38" si="15">K21-K34</f>
        <v>21.132915788294113</v>
      </c>
      <c r="L38" s="3">
        <f t="shared" si="15"/>
        <v>32.095093478513967</v>
      </c>
      <c r="M38" s="3">
        <f t="shared" si="15"/>
        <v>43.32365208660616</v>
      </c>
      <c r="N38" s="3">
        <f t="shared" si="15"/>
        <v>54.825064668875001</v>
      </c>
      <c r="O38" s="3">
        <f t="shared" si="15"/>
        <v>53.321329865425255</v>
      </c>
      <c r="P38" s="3">
        <f t="shared" si="15"/>
        <v>51.77248301787202</v>
      </c>
      <c r="Q38" s="3">
        <f t="shared" si="15"/>
        <v>50.177170764892189</v>
      </c>
      <c r="R38" s="3">
        <f t="shared" si="15"/>
        <v>48.533999144322962</v>
      </c>
      <c r="S38" s="3">
        <f t="shared" si="15"/>
        <v>46.841532375136659</v>
      </c>
      <c r="T38" s="3">
        <f t="shared" si="15"/>
        <v>45.098291602874767</v>
      </c>
      <c r="U38" s="3">
        <f t="shared" si="15"/>
        <v>43.30275360744502</v>
      </c>
      <c r="V38" s="3">
        <f t="shared" si="15"/>
        <v>41.453349472152375</v>
      </c>
      <c r="W38" s="3">
        <f t="shared" si="15"/>
        <v>39.548463212800954</v>
      </c>
      <c r="X38" s="3">
        <f t="shared" si="15"/>
        <v>37.586430365668988</v>
      </c>
      <c r="Y38" s="3">
        <f t="shared" si="15"/>
        <v>35.565536533123066</v>
      </c>
      <c r="Z38" s="3">
        <f t="shared" si="15"/>
        <v>33.484015885600762</v>
      </c>
      <c r="AA38" s="3">
        <f t="shared" si="15"/>
        <v>31.340049618652792</v>
      </c>
      <c r="AB38" s="3">
        <f t="shared" si="15"/>
        <v>29.131764363696384</v>
      </c>
      <c r="AC38" s="3">
        <f t="shared" si="15"/>
        <v>26.857230551091281</v>
      </c>
      <c r="AD38" s="3">
        <f t="shared" si="15"/>
        <v>24.514460724108027</v>
      </c>
      <c r="AE38" s="3">
        <f t="shared" si="15"/>
        <v>22.101407802315272</v>
      </c>
      <c r="AF38" s="3">
        <f t="shared" si="15"/>
        <v>19.615963292868734</v>
      </c>
      <c r="AG38" s="3">
        <f t="shared" si="15"/>
        <v>17.055955448138803</v>
      </c>
      <c r="AH38" s="3">
        <f t="shared" si="15"/>
        <v>14.419147368066973</v>
      </c>
      <c r="AI38" s="3">
        <f t="shared" si="15"/>
        <v>11.703235045592988</v>
      </c>
      <c r="AJ38" s="3">
        <f t="shared" si="15"/>
        <v>8.9058453534447839</v>
      </c>
      <c r="AK38" s="3">
        <f t="shared" si="15"/>
        <v>6.0245339705321328</v>
      </c>
      <c r="AL38" s="3">
        <f t="shared" si="15"/>
        <v>3.0567832461321021</v>
      </c>
      <c r="AM38" s="3">
        <f t="shared" si="15"/>
        <v>7.0610184366159956E-14</v>
      </c>
      <c r="AN38" s="3">
        <f t="shared" si="15"/>
        <v>7.0610184366159956E-14</v>
      </c>
      <c r="AO38" s="3">
        <f t="shared" si="15"/>
        <v>7.0610184366159956E-14</v>
      </c>
      <c r="AP38" s="3">
        <f t="shared" si="15"/>
        <v>7.0610184366159956E-14</v>
      </c>
      <c r="AQ38" s="3">
        <f t="shared" si="15"/>
        <v>7.0610184366159956E-14</v>
      </c>
      <c r="AR38" s="3">
        <f t="shared" si="15"/>
        <v>7.0610184366159956E-14</v>
      </c>
      <c r="AS38" s="3">
        <f t="shared" si="15"/>
        <v>7.0610184366159956E-14</v>
      </c>
      <c r="AT38" s="3">
        <f t="shared" si="15"/>
        <v>7.0610184366159956E-14</v>
      </c>
      <c r="AU38" s="3">
        <f t="shared" si="15"/>
        <v>7.0610184366159956E-14</v>
      </c>
      <c r="AV38" s="3">
        <f t="shared" si="15"/>
        <v>7.0610184366159956E-14</v>
      </c>
      <c r="AW38" s="3">
        <f t="shared" si="15"/>
        <v>7.0610184366159956E-14</v>
      </c>
    </row>
    <row r="39" spans="1:49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</row>
    <row r="40" spans="1:49" x14ac:dyDescent="0.25">
      <c r="A40" s="3" t="s">
        <v>370</v>
      </c>
      <c r="B40" s="3"/>
      <c r="C40" s="3"/>
      <c r="D40" s="3"/>
      <c r="E40" s="3"/>
      <c r="F40" s="3"/>
      <c r="G40" s="8" t="s">
        <v>362</v>
      </c>
      <c r="H40" s="203">
        <f>IRR(I40:AW40)</f>
        <v>3.2283340024618745E-2</v>
      </c>
      <c r="I40" s="3">
        <f>-I31</f>
        <v>-46.353872255448934</v>
      </c>
      <c r="J40" s="3">
        <f>J23-J32</f>
        <v>0</v>
      </c>
      <c r="K40" s="3">
        <f t="shared" ref="K40:AW40" si="16">K23-K32</f>
        <v>0</v>
      </c>
      <c r="L40" s="3">
        <f t="shared" si="16"/>
        <v>0</v>
      </c>
      <c r="M40" s="3">
        <f t="shared" si="16"/>
        <v>0</v>
      </c>
      <c r="N40" s="3">
        <f t="shared" si="16"/>
        <v>0</v>
      </c>
      <c r="O40" s="3">
        <f t="shared" si="16"/>
        <v>3.1363417114677139</v>
      </c>
      <c r="P40" s="3">
        <f t="shared" si="16"/>
        <v>3.1515294329825565</v>
      </c>
      <c r="Q40" s="3">
        <f t="shared" si="16"/>
        <v>3.1662434780343123</v>
      </c>
      <c r="R40" s="3">
        <f t="shared" si="16"/>
        <v>3.1798036321846403</v>
      </c>
      <c r="S40" s="3">
        <f t="shared" si="16"/>
        <v>3.1921274193389095</v>
      </c>
      <c r="T40" s="3">
        <f t="shared" si="16"/>
        <v>3.2022822199540277</v>
      </c>
      <c r="U40" s="3">
        <f t="shared" si="16"/>
        <v>3.2109984238153375</v>
      </c>
      <c r="V40" s="3">
        <f t="shared" si="16"/>
        <v>3.2181805757970556</v>
      </c>
      <c r="W40" s="3">
        <f t="shared" si="16"/>
        <v>3.2240986690299929</v>
      </c>
      <c r="X40" s="3">
        <f t="shared" si="16"/>
        <v>3.2288608846783715</v>
      </c>
      <c r="Y40" s="3">
        <f t="shared" si="16"/>
        <v>3.231607730664356</v>
      </c>
      <c r="Z40" s="3">
        <f t="shared" si="16"/>
        <v>3.2332244457303929</v>
      </c>
      <c r="AA40" s="3">
        <f t="shared" si="16"/>
        <v>3.2336407498598971</v>
      </c>
      <c r="AB40" s="3">
        <f t="shared" si="16"/>
        <v>3.2327831633531181</v>
      </c>
      <c r="AC40" s="3">
        <f t="shared" si="16"/>
        <v>3.230574878098162</v>
      </c>
      <c r="AD40" s="3">
        <f t="shared" si="16"/>
        <v>3.227163077379255</v>
      </c>
      <c r="AE40" s="3">
        <f t="shared" si="16"/>
        <v>3.2224775377252888</v>
      </c>
      <c r="AF40" s="3">
        <f t="shared" si="16"/>
        <v>3.2169275160051658</v>
      </c>
      <c r="AG40" s="3">
        <f t="shared" si="16"/>
        <v>3.2107139047315485</v>
      </c>
      <c r="AH40" s="3">
        <f t="shared" si="16"/>
        <v>3.2038018835507787</v>
      </c>
      <c r="AI40" s="3">
        <f t="shared" si="16"/>
        <v>3.1961551401185702</v>
      </c>
      <c r="AJ40" s="3">
        <f t="shared" si="16"/>
        <v>3.187735811918901</v>
      </c>
      <c r="AK40" s="3">
        <f t="shared" si="16"/>
        <v>3.1787841649040267</v>
      </c>
      <c r="AL40" s="3">
        <f t="shared" si="16"/>
        <v>3.1692758373404146</v>
      </c>
      <c r="AM40" s="3">
        <f t="shared" si="16"/>
        <v>3.1591854848774545</v>
      </c>
      <c r="AN40" s="3">
        <f t="shared" si="16"/>
        <v>0</v>
      </c>
      <c r="AO40" s="3">
        <f t="shared" si="16"/>
        <v>0</v>
      </c>
      <c r="AP40" s="3">
        <f t="shared" si="16"/>
        <v>0</v>
      </c>
      <c r="AQ40" s="3">
        <f t="shared" si="16"/>
        <v>0</v>
      </c>
      <c r="AR40" s="3">
        <f t="shared" si="16"/>
        <v>0</v>
      </c>
      <c r="AS40" s="3">
        <f t="shared" si="16"/>
        <v>0</v>
      </c>
      <c r="AT40" s="3">
        <f t="shared" si="16"/>
        <v>0</v>
      </c>
      <c r="AU40" s="3">
        <f t="shared" si="16"/>
        <v>0</v>
      </c>
      <c r="AV40" s="3">
        <f t="shared" si="16"/>
        <v>0</v>
      </c>
      <c r="AW40" s="3">
        <f t="shared" si="16"/>
        <v>0</v>
      </c>
    </row>
    <row r="41" spans="1:49" x14ac:dyDescent="0.25">
      <c r="A41" s="3"/>
      <c r="B41" s="3"/>
      <c r="C41" s="3"/>
      <c r="D41" s="3"/>
      <c r="E41" s="3"/>
      <c r="F41" s="3"/>
      <c r="G41" s="8" t="s">
        <v>363</v>
      </c>
      <c r="H41" s="3">
        <f>AVERAGEIF(J40:AW40,"&lt;&gt;0")</f>
        <v>3.2017807109416099</v>
      </c>
      <c r="I41" s="182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</row>
    <row r="42" spans="1:49" x14ac:dyDescent="0.25">
      <c r="A42" s="3"/>
      <c r="B42" s="3"/>
      <c r="C42" s="3"/>
      <c r="D42" s="3"/>
      <c r="E42" s="3"/>
      <c r="F42" s="3"/>
      <c r="G42" s="8" t="s">
        <v>364</v>
      </c>
      <c r="H42" s="3">
        <f>MAX(J40:AW40)</f>
        <v>3.2336407498598971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</row>
    <row r="43" spans="1:49" x14ac:dyDescent="0.25">
      <c r="A43" s="3"/>
      <c r="B43" s="3"/>
      <c r="C43" s="3"/>
      <c r="D43" s="3"/>
      <c r="E43" s="3"/>
      <c r="F43" s="3"/>
      <c r="G43" s="8" t="s">
        <v>365</v>
      </c>
      <c r="H43" s="203">
        <f>H26</f>
        <v>3.0923714636449384E-2</v>
      </c>
      <c r="I43" s="3">
        <f>NPV(H43,J40:AW40)</f>
        <v>47.367882023604984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</row>
    <row r="44" spans="1:49" x14ac:dyDescent="0.25">
      <c r="A44" s="3"/>
      <c r="B44" s="3"/>
      <c r="C44" s="3"/>
      <c r="D44" s="3"/>
      <c r="E44" s="3"/>
      <c r="F44" s="3"/>
      <c r="G44" s="3" t="s">
        <v>371</v>
      </c>
      <c r="H44" s="3"/>
      <c r="I44" s="3">
        <f>I43-I31</f>
        <v>1.0140097681560505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</row>
    <row r="45" spans="1:49" x14ac:dyDescent="0.25">
      <c r="A45" s="3"/>
      <c r="B45" s="3"/>
      <c r="C45" s="3"/>
      <c r="D45" s="3"/>
      <c r="E45" s="3"/>
      <c r="F45" s="3"/>
      <c r="G45" s="3" t="s">
        <v>372</v>
      </c>
      <c r="H45" s="3"/>
      <c r="I45" s="203">
        <f>H40-H43</f>
        <v>1.359625388169361E-3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</row>
    <row r="46" spans="1:49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</row>
    <row r="47" spans="1:49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</row>
    <row r="48" spans="1:49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</row>
    <row r="49" spans="1:49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</row>
    <row r="50" spans="1:49" x14ac:dyDescent="0.25">
      <c r="A50" s="4" t="s">
        <v>366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</row>
    <row r="51" spans="1:49" x14ac:dyDescent="0.25">
      <c r="A51" s="3"/>
      <c r="B51" s="3"/>
      <c r="C51" s="11" t="s">
        <v>328</v>
      </c>
      <c r="D51" s="11" t="s">
        <v>326</v>
      </c>
      <c r="E51" s="11" t="s">
        <v>327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</row>
    <row r="52" spans="1:49" x14ac:dyDescent="0.25">
      <c r="A52" s="3" t="s">
        <v>304</v>
      </c>
      <c r="B52" s="3"/>
      <c r="C52" s="187">
        <v>54.825064668874937</v>
      </c>
      <c r="D52" s="3">
        <f>I108</f>
        <v>54.825064668875001</v>
      </c>
      <c r="E52" s="3">
        <f>D52-C52</f>
        <v>6.3948846218409017E-14</v>
      </c>
      <c r="F52" s="3"/>
      <c r="G52" s="3"/>
      <c r="H52" s="3"/>
      <c r="I52" s="26">
        <v>0</v>
      </c>
      <c r="J52" s="26">
        <f>I52+1</f>
        <v>1</v>
      </c>
      <c r="K52" s="26">
        <f t="shared" ref="K52:AW52" si="17">J52+1</f>
        <v>2</v>
      </c>
      <c r="L52" s="26">
        <f t="shared" si="17"/>
        <v>3</v>
      </c>
      <c r="M52" s="26">
        <f t="shared" si="17"/>
        <v>4</v>
      </c>
      <c r="N52" s="26">
        <f t="shared" si="17"/>
        <v>5</v>
      </c>
      <c r="O52" s="26">
        <f t="shared" si="17"/>
        <v>6</v>
      </c>
      <c r="P52" s="26">
        <f t="shared" si="17"/>
        <v>7</v>
      </c>
      <c r="Q52" s="26">
        <f t="shared" si="17"/>
        <v>8</v>
      </c>
      <c r="R52" s="26">
        <f t="shared" si="17"/>
        <v>9</v>
      </c>
      <c r="S52" s="26">
        <f t="shared" si="17"/>
        <v>10</v>
      </c>
      <c r="T52" s="26">
        <f t="shared" si="17"/>
        <v>11</v>
      </c>
      <c r="U52" s="26">
        <f t="shared" si="17"/>
        <v>12</v>
      </c>
      <c r="V52" s="26">
        <f t="shared" si="17"/>
        <v>13</v>
      </c>
      <c r="W52" s="26">
        <f t="shared" si="17"/>
        <v>14</v>
      </c>
      <c r="X52" s="26">
        <f t="shared" si="17"/>
        <v>15</v>
      </c>
      <c r="Y52" s="26">
        <f t="shared" si="17"/>
        <v>16</v>
      </c>
      <c r="Z52" s="26">
        <f t="shared" si="17"/>
        <v>17</v>
      </c>
      <c r="AA52" s="26">
        <f t="shared" si="17"/>
        <v>18</v>
      </c>
      <c r="AB52" s="26">
        <f t="shared" si="17"/>
        <v>19</v>
      </c>
      <c r="AC52" s="26">
        <f t="shared" si="17"/>
        <v>20</v>
      </c>
      <c r="AD52" s="26">
        <f t="shared" si="17"/>
        <v>21</v>
      </c>
      <c r="AE52" s="26">
        <f t="shared" si="17"/>
        <v>22</v>
      </c>
      <c r="AF52" s="26">
        <f t="shared" si="17"/>
        <v>23</v>
      </c>
      <c r="AG52" s="26">
        <f t="shared" si="17"/>
        <v>24</v>
      </c>
      <c r="AH52" s="26">
        <f t="shared" si="17"/>
        <v>25</v>
      </c>
      <c r="AI52" s="26">
        <f t="shared" si="17"/>
        <v>26</v>
      </c>
      <c r="AJ52" s="26">
        <f t="shared" si="17"/>
        <v>27</v>
      </c>
      <c r="AK52" s="26">
        <f t="shared" si="17"/>
        <v>28</v>
      </c>
      <c r="AL52" s="26">
        <f t="shared" si="17"/>
        <v>29</v>
      </c>
      <c r="AM52" s="26">
        <f t="shared" si="17"/>
        <v>30</v>
      </c>
      <c r="AN52" s="26">
        <f t="shared" si="17"/>
        <v>31</v>
      </c>
      <c r="AO52" s="26">
        <f t="shared" si="17"/>
        <v>32</v>
      </c>
      <c r="AP52" s="26">
        <f t="shared" si="17"/>
        <v>33</v>
      </c>
      <c r="AQ52" s="26">
        <f t="shared" si="17"/>
        <v>34</v>
      </c>
      <c r="AR52" s="26">
        <f t="shared" si="17"/>
        <v>35</v>
      </c>
      <c r="AS52" s="26">
        <f t="shared" si="17"/>
        <v>36</v>
      </c>
      <c r="AT52" s="26">
        <f t="shared" si="17"/>
        <v>37</v>
      </c>
      <c r="AU52" s="26">
        <f t="shared" si="17"/>
        <v>38</v>
      </c>
      <c r="AV52" s="26">
        <f t="shared" si="17"/>
        <v>39</v>
      </c>
      <c r="AW52" s="26">
        <f t="shared" si="17"/>
        <v>40</v>
      </c>
    </row>
    <row r="53" spans="1:49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</row>
    <row r="54" spans="1:49" x14ac:dyDescent="0.25">
      <c r="B54" s="38" t="s">
        <v>305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</row>
    <row r="55" spans="1:49" x14ac:dyDescent="0.25">
      <c r="A55" s="183" t="s">
        <v>306</v>
      </c>
      <c r="B55" s="183" t="s">
        <v>242</v>
      </c>
      <c r="C55" s="183" t="s">
        <v>307</v>
      </c>
      <c r="D55" s="183" t="s">
        <v>308</v>
      </c>
      <c r="E55" s="183" t="s">
        <v>309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</row>
    <row r="56" spans="1:49" x14ac:dyDescent="0.25"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</row>
    <row r="57" spans="1:49" x14ac:dyDescent="0.25"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</row>
    <row r="58" spans="1:49" x14ac:dyDescent="0.25">
      <c r="A58" s="184">
        <f>1</f>
        <v>1</v>
      </c>
      <c r="B58" s="182">
        <f>J$7</f>
        <v>1.7500000000000002E-2</v>
      </c>
      <c r="C58" s="180">
        <f>J$12</f>
        <v>0</v>
      </c>
      <c r="D58" s="61">
        <f>$C$52*C58</f>
        <v>0</v>
      </c>
      <c r="E58" s="59">
        <f>D58*B58</f>
        <v>0</v>
      </c>
      <c r="F58" s="3"/>
      <c r="G58" s="3"/>
      <c r="H58" s="3"/>
      <c r="I58" s="3"/>
      <c r="J58" s="59">
        <f>IF(J$52&lt;=$A58,$E58,0)+IF(J$52=$A58,$D58,0)</f>
        <v>0</v>
      </c>
      <c r="K58" s="59">
        <f t="shared" ref="K58:Z73" si="18">IF(K$52&lt;=$A58,$E58,0)+IF(K$52=$A58,$D58,0)</f>
        <v>0</v>
      </c>
      <c r="L58" s="59">
        <f t="shared" si="18"/>
        <v>0</v>
      </c>
      <c r="M58" s="59">
        <f t="shared" si="18"/>
        <v>0</v>
      </c>
      <c r="N58" s="59">
        <f t="shared" si="18"/>
        <v>0</v>
      </c>
      <c r="O58" s="59">
        <f t="shared" si="18"/>
        <v>0</v>
      </c>
      <c r="P58" s="59">
        <f t="shared" si="18"/>
        <v>0</v>
      </c>
      <c r="Q58" s="59">
        <f t="shared" si="18"/>
        <v>0</v>
      </c>
      <c r="R58" s="59">
        <f t="shared" si="18"/>
        <v>0</v>
      </c>
      <c r="S58" s="59">
        <f t="shared" si="18"/>
        <v>0</v>
      </c>
      <c r="T58" s="59">
        <f t="shared" si="18"/>
        <v>0</v>
      </c>
      <c r="U58" s="59">
        <f t="shared" si="18"/>
        <v>0</v>
      </c>
      <c r="V58" s="59">
        <f t="shared" si="18"/>
        <v>0</v>
      </c>
      <c r="W58" s="59">
        <f t="shared" si="18"/>
        <v>0</v>
      </c>
      <c r="X58" s="59">
        <f t="shared" si="18"/>
        <v>0</v>
      </c>
      <c r="Y58" s="59">
        <f t="shared" si="18"/>
        <v>0</v>
      </c>
      <c r="Z58" s="59">
        <f t="shared" si="18"/>
        <v>0</v>
      </c>
      <c r="AA58" s="59">
        <f t="shared" ref="AA58:AP73" si="19">IF(AA$52&lt;=$A58,$E58,0)+IF(AA$52=$A58,$D58,0)</f>
        <v>0</v>
      </c>
      <c r="AB58" s="59">
        <f t="shared" si="19"/>
        <v>0</v>
      </c>
      <c r="AC58" s="59">
        <f t="shared" si="19"/>
        <v>0</v>
      </c>
      <c r="AD58" s="59">
        <f t="shared" si="19"/>
        <v>0</v>
      </c>
      <c r="AE58" s="59">
        <f t="shared" si="19"/>
        <v>0</v>
      </c>
      <c r="AF58" s="59">
        <f t="shared" si="19"/>
        <v>0</v>
      </c>
      <c r="AG58" s="59">
        <f t="shared" si="19"/>
        <v>0</v>
      </c>
      <c r="AH58" s="59">
        <f t="shared" si="19"/>
        <v>0</v>
      </c>
      <c r="AI58" s="59">
        <f t="shared" si="19"/>
        <v>0</v>
      </c>
      <c r="AJ58" s="59">
        <f t="shared" si="19"/>
        <v>0</v>
      </c>
      <c r="AK58" s="59">
        <f t="shared" si="19"/>
        <v>0</v>
      </c>
      <c r="AL58" s="59">
        <f t="shared" si="19"/>
        <v>0</v>
      </c>
      <c r="AM58" s="59">
        <f t="shared" si="19"/>
        <v>0</v>
      </c>
      <c r="AN58" s="59">
        <f t="shared" si="19"/>
        <v>0</v>
      </c>
      <c r="AO58" s="59">
        <f t="shared" si="19"/>
        <v>0</v>
      </c>
      <c r="AP58" s="59">
        <f t="shared" si="19"/>
        <v>0</v>
      </c>
      <c r="AQ58" s="59">
        <f t="shared" ref="AQ58:AW73" si="20">IF(AQ$52&lt;=$A58,$E58,0)+IF(AQ$52=$A58,$D58,0)</f>
        <v>0</v>
      </c>
      <c r="AR58" s="59">
        <f t="shared" si="20"/>
        <v>0</v>
      </c>
      <c r="AS58" s="59">
        <f t="shared" si="20"/>
        <v>0</v>
      </c>
      <c r="AT58" s="59">
        <f t="shared" si="20"/>
        <v>0</v>
      </c>
      <c r="AU58" s="59">
        <f t="shared" si="20"/>
        <v>0</v>
      </c>
      <c r="AV58" s="59">
        <f t="shared" si="20"/>
        <v>0</v>
      </c>
      <c r="AW58" s="59">
        <f t="shared" si="20"/>
        <v>0</v>
      </c>
    </row>
    <row r="59" spans="1:49" x14ac:dyDescent="0.25">
      <c r="A59" s="184">
        <f>A58+1</f>
        <v>2</v>
      </c>
      <c r="B59" s="182">
        <f>K$7</f>
        <v>1.77E-2</v>
      </c>
      <c r="C59" s="180">
        <f>K$12</f>
        <v>0</v>
      </c>
      <c r="D59" s="61">
        <f t="shared" ref="D59:D97" si="21">$C$52*C59</f>
        <v>0</v>
      </c>
      <c r="E59" s="59">
        <f t="shared" ref="E59:E97" si="22">D59*B59</f>
        <v>0</v>
      </c>
      <c r="F59" s="3"/>
      <c r="G59" s="3"/>
      <c r="H59" s="3"/>
      <c r="I59" s="3"/>
      <c r="J59" s="59">
        <f t="shared" ref="J59:Y74" si="23">IF(J$52&lt;=$A59,$E59,0)+IF(J$52=$A59,$D59,0)</f>
        <v>0</v>
      </c>
      <c r="K59" s="59">
        <f t="shared" si="18"/>
        <v>0</v>
      </c>
      <c r="L59" s="59">
        <f t="shared" si="18"/>
        <v>0</v>
      </c>
      <c r="M59" s="59">
        <f t="shared" si="18"/>
        <v>0</v>
      </c>
      <c r="N59" s="59">
        <f t="shared" si="18"/>
        <v>0</v>
      </c>
      <c r="O59" s="59">
        <f t="shared" si="18"/>
        <v>0</v>
      </c>
      <c r="P59" s="59">
        <f t="shared" si="18"/>
        <v>0</v>
      </c>
      <c r="Q59" s="59">
        <f t="shared" si="18"/>
        <v>0</v>
      </c>
      <c r="R59" s="59">
        <f t="shared" si="18"/>
        <v>0</v>
      </c>
      <c r="S59" s="59">
        <f t="shared" si="18"/>
        <v>0</v>
      </c>
      <c r="T59" s="59">
        <f t="shared" si="18"/>
        <v>0</v>
      </c>
      <c r="U59" s="59">
        <f t="shared" si="18"/>
        <v>0</v>
      </c>
      <c r="V59" s="59">
        <f t="shared" si="18"/>
        <v>0</v>
      </c>
      <c r="W59" s="59">
        <f t="shared" si="18"/>
        <v>0</v>
      </c>
      <c r="X59" s="59">
        <f t="shared" si="18"/>
        <v>0</v>
      </c>
      <c r="Y59" s="59">
        <f t="shared" si="18"/>
        <v>0</v>
      </c>
      <c r="Z59" s="59">
        <f t="shared" si="18"/>
        <v>0</v>
      </c>
      <c r="AA59" s="59">
        <f t="shared" si="19"/>
        <v>0</v>
      </c>
      <c r="AB59" s="59">
        <f t="shared" si="19"/>
        <v>0</v>
      </c>
      <c r="AC59" s="59">
        <f t="shared" si="19"/>
        <v>0</v>
      </c>
      <c r="AD59" s="59">
        <f t="shared" si="19"/>
        <v>0</v>
      </c>
      <c r="AE59" s="59">
        <f t="shared" si="19"/>
        <v>0</v>
      </c>
      <c r="AF59" s="59">
        <f t="shared" si="19"/>
        <v>0</v>
      </c>
      <c r="AG59" s="59">
        <f t="shared" si="19"/>
        <v>0</v>
      </c>
      <c r="AH59" s="59">
        <f t="shared" si="19"/>
        <v>0</v>
      </c>
      <c r="AI59" s="59">
        <f t="shared" si="19"/>
        <v>0</v>
      </c>
      <c r="AJ59" s="59">
        <f t="shared" si="19"/>
        <v>0</v>
      </c>
      <c r="AK59" s="59">
        <f t="shared" si="19"/>
        <v>0</v>
      </c>
      <c r="AL59" s="59">
        <f t="shared" si="19"/>
        <v>0</v>
      </c>
      <c r="AM59" s="59">
        <f t="shared" si="19"/>
        <v>0</v>
      </c>
      <c r="AN59" s="59">
        <f t="shared" si="19"/>
        <v>0</v>
      </c>
      <c r="AO59" s="59">
        <f t="shared" si="19"/>
        <v>0</v>
      </c>
      <c r="AP59" s="59">
        <f t="shared" si="19"/>
        <v>0</v>
      </c>
      <c r="AQ59" s="59">
        <f t="shared" si="20"/>
        <v>0</v>
      </c>
      <c r="AR59" s="59">
        <f t="shared" si="20"/>
        <v>0</v>
      </c>
      <c r="AS59" s="59">
        <f t="shared" si="20"/>
        <v>0</v>
      </c>
      <c r="AT59" s="59">
        <f t="shared" si="20"/>
        <v>0</v>
      </c>
      <c r="AU59" s="59">
        <f t="shared" si="20"/>
        <v>0</v>
      </c>
      <c r="AV59" s="59">
        <f t="shared" si="20"/>
        <v>0</v>
      </c>
      <c r="AW59" s="59">
        <f t="shared" si="20"/>
        <v>0</v>
      </c>
    </row>
    <row r="60" spans="1:49" x14ac:dyDescent="0.25">
      <c r="A60" s="184">
        <f t="shared" ref="A60:A97" si="24">A59+1</f>
        <v>3</v>
      </c>
      <c r="B60" s="182">
        <f>L$7</f>
        <v>1.8000000000000002E-2</v>
      </c>
      <c r="C60" s="180">
        <f>L$12</f>
        <v>0</v>
      </c>
      <c r="D60" s="61">
        <f t="shared" si="21"/>
        <v>0</v>
      </c>
      <c r="E60" s="59">
        <f t="shared" si="22"/>
        <v>0</v>
      </c>
      <c r="F60" s="3"/>
      <c r="G60" s="3"/>
      <c r="H60" s="3"/>
      <c r="I60" s="3"/>
      <c r="J60" s="59">
        <f t="shared" si="23"/>
        <v>0</v>
      </c>
      <c r="K60" s="59">
        <f t="shared" si="18"/>
        <v>0</v>
      </c>
      <c r="L60" s="59">
        <f t="shared" si="18"/>
        <v>0</v>
      </c>
      <c r="M60" s="59">
        <f t="shared" si="18"/>
        <v>0</v>
      </c>
      <c r="N60" s="59">
        <f t="shared" si="18"/>
        <v>0</v>
      </c>
      <c r="O60" s="59">
        <f t="shared" si="18"/>
        <v>0</v>
      </c>
      <c r="P60" s="59">
        <f t="shared" si="18"/>
        <v>0</v>
      </c>
      <c r="Q60" s="59">
        <f t="shared" si="18"/>
        <v>0</v>
      </c>
      <c r="R60" s="59">
        <f t="shared" si="18"/>
        <v>0</v>
      </c>
      <c r="S60" s="59">
        <f t="shared" si="18"/>
        <v>0</v>
      </c>
      <c r="T60" s="59">
        <f t="shared" si="18"/>
        <v>0</v>
      </c>
      <c r="U60" s="59">
        <f t="shared" si="18"/>
        <v>0</v>
      </c>
      <c r="V60" s="59">
        <f t="shared" si="18"/>
        <v>0</v>
      </c>
      <c r="W60" s="59">
        <f t="shared" si="18"/>
        <v>0</v>
      </c>
      <c r="X60" s="59">
        <f t="shared" si="18"/>
        <v>0</v>
      </c>
      <c r="Y60" s="59">
        <f t="shared" si="18"/>
        <v>0</v>
      </c>
      <c r="Z60" s="59">
        <f t="shared" si="18"/>
        <v>0</v>
      </c>
      <c r="AA60" s="59">
        <f t="shared" si="19"/>
        <v>0</v>
      </c>
      <c r="AB60" s="59">
        <f t="shared" si="19"/>
        <v>0</v>
      </c>
      <c r="AC60" s="59">
        <f t="shared" si="19"/>
        <v>0</v>
      </c>
      <c r="AD60" s="59">
        <f t="shared" si="19"/>
        <v>0</v>
      </c>
      <c r="AE60" s="59">
        <f t="shared" si="19"/>
        <v>0</v>
      </c>
      <c r="AF60" s="59">
        <f t="shared" si="19"/>
        <v>0</v>
      </c>
      <c r="AG60" s="59">
        <f t="shared" si="19"/>
        <v>0</v>
      </c>
      <c r="AH60" s="59">
        <f t="shared" si="19"/>
        <v>0</v>
      </c>
      <c r="AI60" s="59">
        <f t="shared" si="19"/>
        <v>0</v>
      </c>
      <c r="AJ60" s="59">
        <f t="shared" si="19"/>
        <v>0</v>
      </c>
      <c r="AK60" s="59">
        <f t="shared" si="19"/>
        <v>0</v>
      </c>
      <c r="AL60" s="59">
        <f t="shared" si="19"/>
        <v>0</v>
      </c>
      <c r="AM60" s="59">
        <f t="shared" si="19"/>
        <v>0</v>
      </c>
      <c r="AN60" s="59">
        <f t="shared" si="19"/>
        <v>0</v>
      </c>
      <c r="AO60" s="59">
        <f t="shared" si="19"/>
        <v>0</v>
      </c>
      <c r="AP60" s="59">
        <f t="shared" si="19"/>
        <v>0</v>
      </c>
      <c r="AQ60" s="59">
        <f t="shared" si="20"/>
        <v>0</v>
      </c>
      <c r="AR60" s="59">
        <f t="shared" si="20"/>
        <v>0</v>
      </c>
      <c r="AS60" s="59">
        <f t="shared" si="20"/>
        <v>0</v>
      </c>
      <c r="AT60" s="59">
        <f t="shared" si="20"/>
        <v>0</v>
      </c>
      <c r="AU60" s="59">
        <f t="shared" si="20"/>
        <v>0</v>
      </c>
      <c r="AV60" s="59">
        <f t="shared" si="20"/>
        <v>0</v>
      </c>
      <c r="AW60" s="59">
        <f t="shared" si="20"/>
        <v>0</v>
      </c>
    </row>
    <row r="61" spans="1:49" x14ac:dyDescent="0.25">
      <c r="A61" s="184">
        <f t="shared" si="24"/>
        <v>4</v>
      </c>
      <c r="B61" s="182">
        <f>M$7</f>
        <v>1.84E-2</v>
      </c>
      <c r="C61" s="180">
        <f>M$12</f>
        <v>0</v>
      </c>
      <c r="D61" s="61">
        <f t="shared" si="21"/>
        <v>0</v>
      </c>
      <c r="E61" s="59">
        <f t="shared" si="22"/>
        <v>0</v>
      </c>
      <c r="F61" s="3"/>
      <c r="G61" s="3"/>
      <c r="H61" s="3"/>
      <c r="I61" s="3"/>
      <c r="J61" s="59">
        <f t="shared" si="23"/>
        <v>0</v>
      </c>
      <c r="K61" s="59">
        <f t="shared" si="18"/>
        <v>0</v>
      </c>
      <c r="L61" s="59">
        <f t="shared" si="18"/>
        <v>0</v>
      </c>
      <c r="M61" s="59">
        <f t="shared" si="18"/>
        <v>0</v>
      </c>
      <c r="N61" s="59">
        <f t="shared" si="18"/>
        <v>0</v>
      </c>
      <c r="O61" s="59">
        <f t="shared" si="18"/>
        <v>0</v>
      </c>
      <c r="P61" s="59">
        <f t="shared" si="18"/>
        <v>0</v>
      </c>
      <c r="Q61" s="59">
        <f t="shared" si="18"/>
        <v>0</v>
      </c>
      <c r="R61" s="59">
        <f t="shared" si="18"/>
        <v>0</v>
      </c>
      <c r="S61" s="59">
        <f t="shared" si="18"/>
        <v>0</v>
      </c>
      <c r="T61" s="59">
        <f t="shared" si="18"/>
        <v>0</v>
      </c>
      <c r="U61" s="59">
        <f t="shared" si="18"/>
        <v>0</v>
      </c>
      <c r="V61" s="59">
        <f t="shared" si="18"/>
        <v>0</v>
      </c>
      <c r="W61" s="59">
        <f t="shared" si="18"/>
        <v>0</v>
      </c>
      <c r="X61" s="59">
        <f t="shared" si="18"/>
        <v>0</v>
      </c>
      <c r="Y61" s="59">
        <f t="shared" si="18"/>
        <v>0</v>
      </c>
      <c r="Z61" s="59">
        <f t="shared" si="18"/>
        <v>0</v>
      </c>
      <c r="AA61" s="59">
        <f t="shared" si="19"/>
        <v>0</v>
      </c>
      <c r="AB61" s="59">
        <f t="shared" si="19"/>
        <v>0</v>
      </c>
      <c r="AC61" s="59">
        <f t="shared" si="19"/>
        <v>0</v>
      </c>
      <c r="AD61" s="59">
        <f t="shared" si="19"/>
        <v>0</v>
      </c>
      <c r="AE61" s="59">
        <f t="shared" si="19"/>
        <v>0</v>
      </c>
      <c r="AF61" s="59">
        <f t="shared" si="19"/>
        <v>0</v>
      </c>
      <c r="AG61" s="59">
        <f t="shared" si="19"/>
        <v>0</v>
      </c>
      <c r="AH61" s="59">
        <f t="shared" si="19"/>
        <v>0</v>
      </c>
      <c r="AI61" s="59">
        <f t="shared" si="19"/>
        <v>0</v>
      </c>
      <c r="AJ61" s="59">
        <f t="shared" si="19"/>
        <v>0</v>
      </c>
      <c r="AK61" s="59">
        <f t="shared" si="19"/>
        <v>0</v>
      </c>
      <c r="AL61" s="59">
        <f t="shared" si="19"/>
        <v>0</v>
      </c>
      <c r="AM61" s="59">
        <f t="shared" si="19"/>
        <v>0</v>
      </c>
      <c r="AN61" s="59">
        <f t="shared" si="19"/>
        <v>0</v>
      </c>
      <c r="AO61" s="59">
        <f t="shared" si="19"/>
        <v>0</v>
      </c>
      <c r="AP61" s="59">
        <f t="shared" si="19"/>
        <v>0</v>
      </c>
      <c r="AQ61" s="59">
        <f t="shared" si="20"/>
        <v>0</v>
      </c>
      <c r="AR61" s="59">
        <f t="shared" si="20"/>
        <v>0</v>
      </c>
      <c r="AS61" s="59">
        <f t="shared" si="20"/>
        <v>0</v>
      </c>
      <c r="AT61" s="59">
        <f t="shared" si="20"/>
        <v>0</v>
      </c>
      <c r="AU61" s="59">
        <f t="shared" si="20"/>
        <v>0</v>
      </c>
      <c r="AV61" s="59">
        <f t="shared" si="20"/>
        <v>0</v>
      </c>
      <c r="AW61" s="59">
        <f t="shared" si="20"/>
        <v>0</v>
      </c>
    </row>
    <row r="62" spans="1:49" x14ac:dyDescent="0.25">
      <c r="A62" s="184">
        <f t="shared" si="24"/>
        <v>5</v>
      </c>
      <c r="B62" s="182">
        <f>N$7</f>
        <v>1.9299999999999998E-2</v>
      </c>
      <c r="C62" s="180">
        <f>N$12</f>
        <v>0</v>
      </c>
      <c r="D62" s="61">
        <f t="shared" si="21"/>
        <v>0</v>
      </c>
      <c r="E62" s="59">
        <f t="shared" si="22"/>
        <v>0</v>
      </c>
      <c r="F62" s="3"/>
      <c r="G62" s="3"/>
      <c r="H62" s="3"/>
      <c r="I62" s="3"/>
      <c r="J62" s="59">
        <f t="shared" si="23"/>
        <v>0</v>
      </c>
      <c r="K62" s="59">
        <f t="shared" si="18"/>
        <v>0</v>
      </c>
      <c r="L62" s="59">
        <f t="shared" si="18"/>
        <v>0</v>
      </c>
      <c r="M62" s="59">
        <f t="shared" si="18"/>
        <v>0</v>
      </c>
      <c r="N62" s="59">
        <f t="shared" si="18"/>
        <v>0</v>
      </c>
      <c r="O62" s="59">
        <f t="shared" si="18"/>
        <v>0</v>
      </c>
      <c r="P62" s="59">
        <f t="shared" si="18"/>
        <v>0</v>
      </c>
      <c r="Q62" s="59">
        <f t="shared" si="18"/>
        <v>0</v>
      </c>
      <c r="R62" s="59">
        <f t="shared" si="18"/>
        <v>0</v>
      </c>
      <c r="S62" s="59">
        <f t="shared" si="18"/>
        <v>0</v>
      </c>
      <c r="T62" s="59">
        <f t="shared" si="18"/>
        <v>0</v>
      </c>
      <c r="U62" s="59">
        <f t="shared" si="18"/>
        <v>0</v>
      </c>
      <c r="V62" s="59">
        <f t="shared" si="18"/>
        <v>0</v>
      </c>
      <c r="W62" s="59">
        <f t="shared" si="18"/>
        <v>0</v>
      </c>
      <c r="X62" s="59">
        <f t="shared" si="18"/>
        <v>0</v>
      </c>
      <c r="Y62" s="59">
        <f t="shared" si="18"/>
        <v>0</v>
      </c>
      <c r="Z62" s="59">
        <f t="shared" si="18"/>
        <v>0</v>
      </c>
      <c r="AA62" s="59">
        <f t="shared" si="19"/>
        <v>0</v>
      </c>
      <c r="AB62" s="59">
        <f t="shared" si="19"/>
        <v>0</v>
      </c>
      <c r="AC62" s="59">
        <f t="shared" si="19"/>
        <v>0</v>
      </c>
      <c r="AD62" s="59">
        <f t="shared" si="19"/>
        <v>0</v>
      </c>
      <c r="AE62" s="59">
        <f t="shared" si="19"/>
        <v>0</v>
      </c>
      <c r="AF62" s="59">
        <f t="shared" si="19"/>
        <v>0</v>
      </c>
      <c r="AG62" s="59">
        <f t="shared" si="19"/>
        <v>0</v>
      </c>
      <c r="AH62" s="59">
        <f t="shared" si="19"/>
        <v>0</v>
      </c>
      <c r="AI62" s="59">
        <f t="shared" si="19"/>
        <v>0</v>
      </c>
      <c r="AJ62" s="59">
        <f t="shared" si="19"/>
        <v>0</v>
      </c>
      <c r="AK62" s="59">
        <f t="shared" si="19"/>
        <v>0</v>
      </c>
      <c r="AL62" s="59">
        <f t="shared" si="19"/>
        <v>0</v>
      </c>
      <c r="AM62" s="59">
        <f t="shared" si="19"/>
        <v>0</v>
      </c>
      <c r="AN62" s="59">
        <f t="shared" si="19"/>
        <v>0</v>
      </c>
      <c r="AO62" s="59">
        <f t="shared" si="19"/>
        <v>0</v>
      </c>
      <c r="AP62" s="59">
        <f t="shared" si="19"/>
        <v>0</v>
      </c>
      <c r="AQ62" s="59">
        <f t="shared" si="20"/>
        <v>0</v>
      </c>
      <c r="AR62" s="59">
        <f t="shared" si="20"/>
        <v>0</v>
      </c>
      <c r="AS62" s="59">
        <f t="shared" si="20"/>
        <v>0</v>
      </c>
      <c r="AT62" s="59">
        <f t="shared" si="20"/>
        <v>0</v>
      </c>
      <c r="AU62" s="59">
        <f t="shared" si="20"/>
        <v>0</v>
      </c>
      <c r="AV62" s="59">
        <f t="shared" si="20"/>
        <v>0</v>
      </c>
      <c r="AW62" s="59">
        <f t="shared" si="20"/>
        <v>0</v>
      </c>
    </row>
    <row r="63" spans="1:49" x14ac:dyDescent="0.25">
      <c r="A63" s="184">
        <f t="shared" si="24"/>
        <v>6</v>
      </c>
      <c r="B63" s="182">
        <f>O$7</f>
        <v>1.9899999999999998E-2</v>
      </c>
      <c r="C63" s="180">
        <f>O$12</f>
        <v>2.7427871039127784E-2</v>
      </c>
      <c r="D63" s="61">
        <f t="shared" si="21"/>
        <v>1.5037348034497429</v>
      </c>
      <c r="E63" s="59">
        <f t="shared" si="22"/>
        <v>2.9924322588649879E-2</v>
      </c>
      <c r="F63" s="3"/>
      <c r="G63" s="3"/>
      <c r="H63" s="3"/>
      <c r="I63" s="3"/>
      <c r="J63" s="59">
        <f t="shared" si="23"/>
        <v>2.9924322588649879E-2</v>
      </c>
      <c r="K63" s="59">
        <f t="shared" si="18"/>
        <v>2.9924322588649879E-2</v>
      </c>
      <c r="L63" s="59">
        <f t="shared" si="18"/>
        <v>2.9924322588649879E-2</v>
      </c>
      <c r="M63" s="59">
        <f t="shared" si="18"/>
        <v>2.9924322588649879E-2</v>
      </c>
      <c r="N63" s="59">
        <f t="shared" si="18"/>
        <v>2.9924322588649879E-2</v>
      </c>
      <c r="O63" s="59">
        <f t="shared" si="18"/>
        <v>1.5336591260383927</v>
      </c>
      <c r="P63" s="59">
        <f t="shared" si="18"/>
        <v>0</v>
      </c>
      <c r="Q63" s="59">
        <f t="shared" si="18"/>
        <v>0</v>
      </c>
      <c r="R63" s="59">
        <f t="shared" si="18"/>
        <v>0</v>
      </c>
      <c r="S63" s="59">
        <f t="shared" si="18"/>
        <v>0</v>
      </c>
      <c r="T63" s="59">
        <f t="shared" si="18"/>
        <v>0</v>
      </c>
      <c r="U63" s="59">
        <f t="shared" si="18"/>
        <v>0</v>
      </c>
      <c r="V63" s="59">
        <f t="shared" si="18"/>
        <v>0</v>
      </c>
      <c r="W63" s="59">
        <f t="shared" si="18"/>
        <v>0</v>
      </c>
      <c r="X63" s="59">
        <f t="shared" si="18"/>
        <v>0</v>
      </c>
      <c r="Y63" s="59">
        <f t="shared" si="18"/>
        <v>0</v>
      </c>
      <c r="Z63" s="59">
        <f t="shared" si="18"/>
        <v>0</v>
      </c>
      <c r="AA63" s="59">
        <f t="shared" si="19"/>
        <v>0</v>
      </c>
      <c r="AB63" s="59">
        <f t="shared" si="19"/>
        <v>0</v>
      </c>
      <c r="AC63" s="59">
        <f t="shared" si="19"/>
        <v>0</v>
      </c>
      <c r="AD63" s="59">
        <f t="shared" si="19"/>
        <v>0</v>
      </c>
      <c r="AE63" s="59">
        <f t="shared" si="19"/>
        <v>0</v>
      </c>
      <c r="AF63" s="59">
        <f t="shared" si="19"/>
        <v>0</v>
      </c>
      <c r="AG63" s="59">
        <f t="shared" si="19"/>
        <v>0</v>
      </c>
      <c r="AH63" s="59">
        <f t="shared" si="19"/>
        <v>0</v>
      </c>
      <c r="AI63" s="59">
        <f t="shared" si="19"/>
        <v>0</v>
      </c>
      <c r="AJ63" s="59">
        <f t="shared" si="19"/>
        <v>0</v>
      </c>
      <c r="AK63" s="59">
        <f t="shared" si="19"/>
        <v>0</v>
      </c>
      <c r="AL63" s="59">
        <f t="shared" si="19"/>
        <v>0</v>
      </c>
      <c r="AM63" s="59">
        <f t="shared" si="19"/>
        <v>0</v>
      </c>
      <c r="AN63" s="59">
        <f t="shared" si="19"/>
        <v>0</v>
      </c>
      <c r="AO63" s="59">
        <f t="shared" si="19"/>
        <v>0</v>
      </c>
      <c r="AP63" s="59">
        <f t="shared" si="19"/>
        <v>0</v>
      </c>
      <c r="AQ63" s="59">
        <f t="shared" si="20"/>
        <v>0</v>
      </c>
      <c r="AR63" s="59">
        <f t="shared" si="20"/>
        <v>0</v>
      </c>
      <c r="AS63" s="59">
        <f t="shared" si="20"/>
        <v>0</v>
      </c>
      <c r="AT63" s="59">
        <f t="shared" si="20"/>
        <v>0</v>
      </c>
      <c r="AU63" s="59">
        <f t="shared" si="20"/>
        <v>0</v>
      </c>
      <c r="AV63" s="59">
        <f t="shared" si="20"/>
        <v>0</v>
      </c>
      <c r="AW63" s="59">
        <f t="shared" si="20"/>
        <v>0</v>
      </c>
    </row>
    <row r="64" spans="1:49" x14ac:dyDescent="0.25">
      <c r="A64" s="184">
        <f t="shared" si="24"/>
        <v>7</v>
      </c>
      <c r="B64" s="182">
        <f>P$7</f>
        <v>2.0499999999999997E-2</v>
      </c>
      <c r="C64" s="180">
        <f>P$12</f>
        <v>2.8250707170301616E-2</v>
      </c>
      <c r="D64" s="61">
        <f t="shared" si="21"/>
        <v>1.5488468475532351</v>
      </c>
      <c r="E64" s="59">
        <f t="shared" si="22"/>
        <v>3.1751360374841317E-2</v>
      </c>
      <c r="F64" s="3"/>
      <c r="G64" s="3"/>
      <c r="H64" s="3"/>
      <c r="I64" s="3"/>
      <c r="J64" s="59">
        <f t="shared" si="23"/>
        <v>3.1751360374841317E-2</v>
      </c>
      <c r="K64" s="59">
        <f t="shared" si="18"/>
        <v>3.1751360374841317E-2</v>
      </c>
      <c r="L64" s="59">
        <f t="shared" si="18"/>
        <v>3.1751360374841317E-2</v>
      </c>
      <c r="M64" s="59">
        <f t="shared" si="18"/>
        <v>3.1751360374841317E-2</v>
      </c>
      <c r="N64" s="59">
        <f t="shared" si="18"/>
        <v>3.1751360374841317E-2</v>
      </c>
      <c r="O64" s="59">
        <f t="shared" si="18"/>
        <v>3.1751360374841317E-2</v>
      </c>
      <c r="P64" s="59">
        <f t="shared" si="18"/>
        <v>1.5805982079280765</v>
      </c>
      <c r="Q64" s="59">
        <f t="shared" si="18"/>
        <v>0</v>
      </c>
      <c r="R64" s="59">
        <f t="shared" si="18"/>
        <v>0</v>
      </c>
      <c r="S64" s="59">
        <f t="shared" si="18"/>
        <v>0</v>
      </c>
      <c r="T64" s="59">
        <f t="shared" si="18"/>
        <v>0</v>
      </c>
      <c r="U64" s="59">
        <f t="shared" si="18"/>
        <v>0</v>
      </c>
      <c r="V64" s="59">
        <f t="shared" si="18"/>
        <v>0</v>
      </c>
      <c r="W64" s="59">
        <f t="shared" si="18"/>
        <v>0</v>
      </c>
      <c r="X64" s="59">
        <f t="shared" si="18"/>
        <v>0</v>
      </c>
      <c r="Y64" s="59">
        <f t="shared" si="18"/>
        <v>0</v>
      </c>
      <c r="Z64" s="59">
        <f t="shared" si="18"/>
        <v>0</v>
      </c>
      <c r="AA64" s="59">
        <f t="shared" si="19"/>
        <v>0</v>
      </c>
      <c r="AB64" s="59">
        <f t="shared" si="19"/>
        <v>0</v>
      </c>
      <c r="AC64" s="59">
        <f t="shared" si="19"/>
        <v>0</v>
      </c>
      <c r="AD64" s="59">
        <f t="shared" si="19"/>
        <v>0</v>
      </c>
      <c r="AE64" s="59">
        <f t="shared" si="19"/>
        <v>0</v>
      </c>
      <c r="AF64" s="59">
        <f t="shared" si="19"/>
        <v>0</v>
      </c>
      <c r="AG64" s="59">
        <f t="shared" si="19"/>
        <v>0</v>
      </c>
      <c r="AH64" s="59">
        <f t="shared" si="19"/>
        <v>0</v>
      </c>
      <c r="AI64" s="59">
        <f t="shared" si="19"/>
        <v>0</v>
      </c>
      <c r="AJ64" s="59">
        <f t="shared" si="19"/>
        <v>0</v>
      </c>
      <c r="AK64" s="59">
        <f t="shared" si="19"/>
        <v>0</v>
      </c>
      <c r="AL64" s="59">
        <f t="shared" si="19"/>
        <v>0</v>
      </c>
      <c r="AM64" s="59">
        <f t="shared" si="19"/>
        <v>0</v>
      </c>
      <c r="AN64" s="59">
        <f t="shared" si="19"/>
        <v>0</v>
      </c>
      <c r="AO64" s="59">
        <f t="shared" si="19"/>
        <v>0</v>
      </c>
      <c r="AP64" s="59">
        <f t="shared" si="19"/>
        <v>0</v>
      </c>
      <c r="AQ64" s="59">
        <f t="shared" si="20"/>
        <v>0</v>
      </c>
      <c r="AR64" s="59">
        <f t="shared" si="20"/>
        <v>0</v>
      </c>
      <c r="AS64" s="59">
        <f t="shared" si="20"/>
        <v>0</v>
      </c>
      <c r="AT64" s="59">
        <f t="shared" si="20"/>
        <v>0</v>
      </c>
      <c r="AU64" s="59">
        <f t="shared" si="20"/>
        <v>0</v>
      </c>
      <c r="AV64" s="59">
        <f t="shared" si="20"/>
        <v>0</v>
      </c>
      <c r="AW64" s="59">
        <f t="shared" si="20"/>
        <v>0</v>
      </c>
    </row>
    <row r="65" spans="1:49" x14ac:dyDescent="0.25">
      <c r="A65" s="184">
        <f t="shared" si="24"/>
        <v>8</v>
      </c>
      <c r="B65" s="182">
        <f>Q$7</f>
        <v>2.1499999999999998E-2</v>
      </c>
      <c r="C65" s="180">
        <f>Q$12</f>
        <v>2.9098228385410669E-2</v>
      </c>
      <c r="D65" s="61">
        <f t="shared" si="21"/>
        <v>1.5953122529798323</v>
      </c>
      <c r="E65" s="59">
        <f t="shared" si="22"/>
        <v>3.4299213439066389E-2</v>
      </c>
      <c r="F65" s="3"/>
      <c r="G65" s="3"/>
      <c r="H65" s="3"/>
      <c r="I65" s="3"/>
      <c r="J65" s="59">
        <f t="shared" si="23"/>
        <v>3.4299213439066389E-2</v>
      </c>
      <c r="K65" s="59">
        <f t="shared" si="18"/>
        <v>3.4299213439066389E-2</v>
      </c>
      <c r="L65" s="59">
        <f t="shared" si="18"/>
        <v>3.4299213439066389E-2</v>
      </c>
      <c r="M65" s="59">
        <f t="shared" si="18"/>
        <v>3.4299213439066389E-2</v>
      </c>
      <c r="N65" s="59">
        <f t="shared" si="18"/>
        <v>3.4299213439066389E-2</v>
      </c>
      <c r="O65" s="59">
        <f t="shared" si="18"/>
        <v>3.4299213439066389E-2</v>
      </c>
      <c r="P65" s="59">
        <f t="shared" si="18"/>
        <v>3.4299213439066389E-2</v>
      </c>
      <c r="Q65" s="59">
        <f t="shared" si="18"/>
        <v>1.6296114664188988</v>
      </c>
      <c r="R65" s="59">
        <f t="shared" si="18"/>
        <v>0</v>
      </c>
      <c r="S65" s="59">
        <f t="shared" si="18"/>
        <v>0</v>
      </c>
      <c r="T65" s="59">
        <f t="shared" si="18"/>
        <v>0</v>
      </c>
      <c r="U65" s="59">
        <f t="shared" si="18"/>
        <v>0</v>
      </c>
      <c r="V65" s="59">
        <f t="shared" si="18"/>
        <v>0</v>
      </c>
      <c r="W65" s="59">
        <f t="shared" si="18"/>
        <v>0</v>
      </c>
      <c r="X65" s="59">
        <f t="shared" si="18"/>
        <v>0</v>
      </c>
      <c r="Y65" s="59">
        <f t="shared" si="18"/>
        <v>0</v>
      </c>
      <c r="Z65" s="59">
        <f t="shared" si="18"/>
        <v>0</v>
      </c>
      <c r="AA65" s="59">
        <f t="shared" si="19"/>
        <v>0</v>
      </c>
      <c r="AB65" s="59">
        <f t="shared" si="19"/>
        <v>0</v>
      </c>
      <c r="AC65" s="59">
        <f t="shared" si="19"/>
        <v>0</v>
      </c>
      <c r="AD65" s="59">
        <f t="shared" si="19"/>
        <v>0</v>
      </c>
      <c r="AE65" s="59">
        <f t="shared" si="19"/>
        <v>0</v>
      </c>
      <c r="AF65" s="59">
        <f t="shared" si="19"/>
        <v>0</v>
      </c>
      <c r="AG65" s="59">
        <f t="shared" si="19"/>
        <v>0</v>
      </c>
      <c r="AH65" s="59">
        <f t="shared" si="19"/>
        <v>0</v>
      </c>
      <c r="AI65" s="59">
        <f t="shared" si="19"/>
        <v>0</v>
      </c>
      <c r="AJ65" s="59">
        <f t="shared" si="19"/>
        <v>0</v>
      </c>
      <c r="AK65" s="59">
        <f t="shared" si="19"/>
        <v>0</v>
      </c>
      <c r="AL65" s="59">
        <f t="shared" si="19"/>
        <v>0</v>
      </c>
      <c r="AM65" s="59">
        <f t="shared" si="19"/>
        <v>0</v>
      </c>
      <c r="AN65" s="59">
        <f t="shared" si="19"/>
        <v>0</v>
      </c>
      <c r="AO65" s="59">
        <f t="shared" si="19"/>
        <v>0</v>
      </c>
      <c r="AP65" s="59">
        <f t="shared" si="19"/>
        <v>0</v>
      </c>
      <c r="AQ65" s="59">
        <f t="shared" si="20"/>
        <v>0</v>
      </c>
      <c r="AR65" s="59">
        <f t="shared" si="20"/>
        <v>0</v>
      </c>
      <c r="AS65" s="59">
        <f t="shared" si="20"/>
        <v>0</v>
      </c>
      <c r="AT65" s="59">
        <f t="shared" si="20"/>
        <v>0</v>
      </c>
      <c r="AU65" s="59">
        <f t="shared" si="20"/>
        <v>0</v>
      </c>
      <c r="AV65" s="59">
        <f t="shared" si="20"/>
        <v>0</v>
      </c>
      <c r="AW65" s="59">
        <f t="shared" si="20"/>
        <v>0</v>
      </c>
    </row>
    <row r="66" spans="1:49" x14ac:dyDescent="0.25">
      <c r="A66" s="184">
        <f t="shared" si="24"/>
        <v>9</v>
      </c>
      <c r="B66" s="182">
        <f>R$7</f>
        <v>2.2499999999999999E-2</v>
      </c>
      <c r="C66" s="180">
        <f>R$12</f>
        <v>2.9971175236972989E-2</v>
      </c>
      <c r="D66" s="61">
        <f t="shared" si="21"/>
        <v>1.6431716205692273</v>
      </c>
      <c r="E66" s="59">
        <f t="shared" si="22"/>
        <v>3.6971361462807613E-2</v>
      </c>
      <c r="F66" s="3"/>
      <c r="G66" s="3"/>
      <c r="H66" s="3"/>
      <c r="I66" s="3"/>
      <c r="J66" s="59">
        <f t="shared" si="23"/>
        <v>3.6971361462807613E-2</v>
      </c>
      <c r="K66" s="59">
        <f t="shared" si="18"/>
        <v>3.6971361462807613E-2</v>
      </c>
      <c r="L66" s="59">
        <f t="shared" si="18"/>
        <v>3.6971361462807613E-2</v>
      </c>
      <c r="M66" s="59">
        <f t="shared" si="18"/>
        <v>3.6971361462807613E-2</v>
      </c>
      <c r="N66" s="59">
        <f t="shared" si="18"/>
        <v>3.6971361462807613E-2</v>
      </c>
      <c r="O66" s="59">
        <f t="shared" si="18"/>
        <v>3.6971361462807613E-2</v>
      </c>
      <c r="P66" s="59">
        <f t="shared" si="18"/>
        <v>3.6971361462807613E-2</v>
      </c>
      <c r="Q66" s="59">
        <f t="shared" si="18"/>
        <v>3.6971361462807613E-2</v>
      </c>
      <c r="R66" s="59">
        <f t="shared" si="18"/>
        <v>1.6801429820320348</v>
      </c>
      <c r="S66" s="59">
        <f t="shared" si="18"/>
        <v>0</v>
      </c>
      <c r="T66" s="59">
        <f t="shared" si="18"/>
        <v>0</v>
      </c>
      <c r="U66" s="59">
        <f t="shared" si="18"/>
        <v>0</v>
      </c>
      <c r="V66" s="59">
        <f t="shared" si="18"/>
        <v>0</v>
      </c>
      <c r="W66" s="59">
        <f t="shared" si="18"/>
        <v>0</v>
      </c>
      <c r="X66" s="59">
        <f t="shared" si="18"/>
        <v>0</v>
      </c>
      <c r="Y66" s="59">
        <f t="shared" si="18"/>
        <v>0</v>
      </c>
      <c r="Z66" s="59">
        <f t="shared" si="18"/>
        <v>0</v>
      </c>
      <c r="AA66" s="59">
        <f t="shared" si="19"/>
        <v>0</v>
      </c>
      <c r="AB66" s="59">
        <f t="shared" si="19"/>
        <v>0</v>
      </c>
      <c r="AC66" s="59">
        <f t="shared" si="19"/>
        <v>0</v>
      </c>
      <c r="AD66" s="59">
        <f t="shared" si="19"/>
        <v>0</v>
      </c>
      <c r="AE66" s="59">
        <f t="shared" si="19"/>
        <v>0</v>
      </c>
      <c r="AF66" s="59">
        <f t="shared" si="19"/>
        <v>0</v>
      </c>
      <c r="AG66" s="59">
        <f t="shared" si="19"/>
        <v>0</v>
      </c>
      <c r="AH66" s="59">
        <f t="shared" si="19"/>
        <v>0</v>
      </c>
      <c r="AI66" s="59">
        <f t="shared" si="19"/>
        <v>0</v>
      </c>
      <c r="AJ66" s="59">
        <f t="shared" si="19"/>
        <v>0</v>
      </c>
      <c r="AK66" s="59">
        <f t="shared" si="19"/>
        <v>0</v>
      </c>
      <c r="AL66" s="59">
        <f t="shared" si="19"/>
        <v>0</v>
      </c>
      <c r="AM66" s="59">
        <f t="shared" si="19"/>
        <v>0</v>
      </c>
      <c r="AN66" s="59">
        <f t="shared" si="19"/>
        <v>0</v>
      </c>
      <c r="AO66" s="59">
        <f t="shared" si="19"/>
        <v>0</v>
      </c>
      <c r="AP66" s="59">
        <f t="shared" si="19"/>
        <v>0</v>
      </c>
      <c r="AQ66" s="59">
        <f t="shared" si="20"/>
        <v>0</v>
      </c>
      <c r="AR66" s="59">
        <f t="shared" si="20"/>
        <v>0</v>
      </c>
      <c r="AS66" s="59">
        <f t="shared" si="20"/>
        <v>0</v>
      </c>
      <c r="AT66" s="59">
        <f t="shared" si="20"/>
        <v>0</v>
      </c>
      <c r="AU66" s="59">
        <f t="shared" si="20"/>
        <v>0</v>
      </c>
      <c r="AV66" s="59">
        <f t="shared" si="20"/>
        <v>0</v>
      </c>
      <c r="AW66" s="59">
        <f t="shared" si="20"/>
        <v>0</v>
      </c>
    </row>
    <row r="67" spans="1:49" x14ac:dyDescent="0.25">
      <c r="A67" s="184">
        <f t="shared" si="24"/>
        <v>10</v>
      </c>
      <c r="B67" s="182">
        <f>S$7</f>
        <v>2.4E-2</v>
      </c>
      <c r="C67" s="180">
        <f>S$12</f>
        <v>3.0870310494082176E-2</v>
      </c>
      <c r="D67" s="61">
        <f t="shared" si="21"/>
        <v>1.692466769186304</v>
      </c>
      <c r="E67" s="59">
        <f t="shared" si="22"/>
        <v>4.06192024604713E-2</v>
      </c>
      <c r="F67" s="3"/>
      <c r="G67" s="3"/>
      <c r="H67" s="3"/>
      <c r="I67" s="3"/>
      <c r="J67" s="59">
        <f t="shared" si="23"/>
        <v>4.06192024604713E-2</v>
      </c>
      <c r="K67" s="59">
        <f t="shared" si="18"/>
        <v>4.06192024604713E-2</v>
      </c>
      <c r="L67" s="59">
        <f t="shared" si="18"/>
        <v>4.06192024604713E-2</v>
      </c>
      <c r="M67" s="59">
        <f t="shared" si="18"/>
        <v>4.06192024604713E-2</v>
      </c>
      <c r="N67" s="59">
        <f t="shared" si="18"/>
        <v>4.06192024604713E-2</v>
      </c>
      <c r="O67" s="59">
        <f t="shared" si="18"/>
        <v>4.06192024604713E-2</v>
      </c>
      <c r="P67" s="59">
        <f t="shared" si="18"/>
        <v>4.06192024604713E-2</v>
      </c>
      <c r="Q67" s="59">
        <f t="shared" si="18"/>
        <v>4.06192024604713E-2</v>
      </c>
      <c r="R67" s="59">
        <f t="shared" si="18"/>
        <v>4.06192024604713E-2</v>
      </c>
      <c r="S67" s="59">
        <f t="shared" si="18"/>
        <v>1.7330859716467752</v>
      </c>
      <c r="T67" s="59">
        <f t="shared" si="18"/>
        <v>0</v>
      </c>
      <c r="U67" s="59">
        <f t="shared" si="18"/>
        <v>0</v>
      </c>
      <c r="V67" s="59">
        <f t="shared" si="18"/>
        <v>0</v>
      </c>
      <c r="W67" s="59">
        <f t="shared" si="18"/>
        <v>0</v>
      </c>
      <c r="X67" s="59">
        <f t="shared" si="18"/>
        <v>0</v>
      </c>
      <c r="Y67" s="59">
        <f t="shared" si="18"/>
        <v>0</v>
      </c>
      <c r="Z67" s="59">
        <f t="shared" si="18"/>
        <v>0</v>
      </c>
      <c r="AA67" s="59">
        <f t="shared" si="19"/>
        <v>0</v>
      </c>
      <c r="AB67" s="59">
        <f t="shared" si="19"/>
        <v>0</v>
      </c>
      <c r="AC67" s="59">
        <f t="shared" si="19"/>
        <v>0</v>
      </c>
      <c r="AD67" s="59">
        <f t="shared" si="19"/>
        <v>0</v>
      </c>
      <c r="AE67" s="59">
        <f t="shared" si="19"/>
        <v>0</v>
      </c>
      <c r="AF67" s="59">
        <f t="shared" si="19"/>
        <v>0</v>
      </c>
      <c r="AG67" s="59">
        <f t="shared" si="19"/>
        <v>0</v>
      </c>
      <c r="AH67" s="59">
        <f t="shared" si="19"/>
        <v>0</v>
      </c>
      <c r="AI67" s="59">
        <f t="shared" si="19"/>
        <v>0</v>
      </c>
      <c r="AJ67" s="59">
        <f t="shared" si="19"/>
        <v>0</v>
      </c>
      <c r="AK67" s="59">
        <f t="shared" si="19"/>
        <v>0</v>
      </c>
      <c r="AL67" s="59">
        <f t="shared" si="19"/>
        <v>0</v>
      </c>
      <c r="AM67" s="59">
        <f t="shared" si="19"/>
        <v>0</v>
      </c>
      <c r="AN67" s="59">
        <f t="shared" si="19"/>
        <v>0</v>
      </c>
      <c r="AO67" s="59">
        <f t="shared" si="19"/>
        <v>0</v>
      </c>
      <c r="AP67" s="59">
        <f t="shared" si="19"/>
        <v>0</v>
      </c>
      <c r="AQ67" s="59">
        <f t="shared" si="20"/>
        <v>0</v>
      </c>
      <c r="AR67" s="59">
        <f t="shared" si="20"/>
        <v>0</v>
      </c>
      <c r="AS67" s="59">
        <f t="shared" si="20"/>
        <v>0</v>
      </c>
      <c r="AT67" s="59">
        <f t="shared" si="20"/>
        <v>0</v>
      </c>
      <c r="AU67" s="59">
        <f t="shared" si="20"/>
        <v>0</v>
      </c>
      <c r="AV67" s="59">
        <f t="shared" si="20"/>
        <v>0</v>
      </c>
      <c r="AW67" s="59">
        <f t="shared" si="20"/>
        <v>0</v>
      </c>
    </row>
    <row r="68" spans="1:49" x14ac:dyDescent="0.25">
      <c r="A68" s="184">
        <f t="shared" si="24"/>
        <v>11</v>
      </c>
      <c r="B68" s="182">
        <f>T$7</f>
        <v>2.4999999999999998E-2</v>
      </c>
      <c r="C68" s="180">
        <f>T$12</f>
        <v>3.1796419808904644E-2</v>
      </c>
      <c r="D68" s="61">
        <f t="shared" si="21"/>
        <v>1.7432407722618932</v>
      </c>
      <c r="E68" s="59">
        <f t="shared" si="22"/>
        <v>4.3581019306547328E-2</v>
      </c>
      <c r="F68" s="3"/>
      <c r="G68" s="3"/>
      <c r="H68" s="3"/>
      <c r="I68" s="3"/>
      <c r="J68" s="59">
        <f t="shared" si="23"/>
        <v>4.3581019306547328E-2</v>
      </c>
      <c r="K68" s="59">
        <f t="shared" si="18"/>
        <v>4.3581019306547328E-2</v>
      </c>
      <c r="L68" s="59">
        <f t="shared" si="18"/>
        <v>4.3581019306547328E-2</v>
      </c>
      <c r="M68" s="59">
        <f t="shared" si="18"/>
        <v>4.3581019306547328E-2</v>
      </c>
      <c r="N68" s="59">
        <f t="shared" si="18"/>
        <v>4.3581019306547328E-2</v>
      </c>
      <c r="O68" s="59">
        <f t="shared" si="18"/>
        <v>4.3581019306547328E-2</v>
      </c>
      <c r="P68" s="59">
        <f t="shared" si="18"/>
        <v>4.3581019306547328E-2</v>
      </c>
      <c r="Q68" s="59">
        <f t="shared" si="18"/>
        <v>4.3581019306547328E-2</v>
      </c>
      <c r="R68" s="59">
        <f t="shared" si="18"/>
        <v>4.3581019306547328E-2</v>
      </c>
      <c r="S68" s="59">
        <f t="shared" si="18"/>
        <v>4.3581019306547328E-2</v>
      </c>
      <c r="T68" s="59">
        <f t="shared" si="18"/>
        <v>1.7868217915684406</v>
      </c>
      <c r="U68" s="59">
        <f t="shared" si="18"/>
        <v>0</v>
      </c>
      <c r="V68" s="59">
        <f t="shared" si="18"/>
        <v>0</v>
      </c>
      <c r="W68" s="59">
        <f t="shared" si="18"/>
        <v>0</v>
      </c>
      <c r="X68" s="59">
        <f t="shared" si="18"/>
        <v>0</v>
      </c>
      <c r="Y68" s="59">
        <f t="shared" si="18"/>
        <v>0</v>
      </c>
      <c r="Z68" s="59">
        <f t="shared" si="18"/>
        <v>0</v>
      </c>
      <c r="AA68" s="59">
        <f t="shared" si="19"/>
        <v>0</v>
      </c>
      <c r="AB68" s="59">
        <f t="shared" si="19"/>
        <v>0</v>
      </c>
      <c r="AC68" s="59">
        <f t="shared" si="19"/>
        <v>0</v>
      </c>
      <c r="AD68" s="59">
        <f t="shared" si="19"/>
        <v>0</v>
      </c>
      <c r="AE68" s="59">
        <f t="shared" si="19"/>
        <v>0</v>
      </c>
      <c r="AF68" s="59">
        <f t="shared" si="19"/>
        <v>0</v>
      </c>
      <c r="AG68" s="59">
        <f t="shared" si="19"/>
        <v>0</v>
      </c>
      <c r="AH68" s="59">
        <f t="shared" si="19"/>
        <v>0</v>
      </c>
      <c r="AI68" s="59">
        <f t="shared" si="19"/>
        <v>0</v>
      </c>
      <c r="AJ68" s="59">
        <f t="shared" si="19"/>
        <v>0</v>
      </c>
      <c r="AK68" s="59">
        <f t="shared" si="19"/>
        <v>0</v>
      </c>
      <c r="AL68" s="59">
        <f t="shared" si="19"/>
        <v>0</v>
      </c>
      <c r="AM68" s="59">
        <f t="shared" si="19"/>
        <v>0</v>
      </c>
      <c r="AN68" s="59">
        <f t="shared" si="19"/>
        <v>0</v>
      </c>
      <c r="AO68" s="59">
        <f t="shared" si="19"/>
        <v>0</v>
      </c>
      <c r="AP68" s="59">
        <f t="shared" si="19"/>
        <v>0</v>
      </c>
      <c r="AQ68" s="59">
        <f t="shared" si="20"/>
        <v>0</v>
      </c>
      <c r="AR68" s="59">
        <f t="shared" si="20"/>
        <v>0</v>
      </c>
      <c r="AS68" s="59">
        <f t="shared" si="20"/>
        <v>0</v>
      </c>
      <c r="AT68" s="59">
        <f t="shared" si="20"/>
        <v>0</v>
      </c>
      <c r="AU68" s="59">
        <f t="shared" si="20"/>
        <v>0</v>
      </c>
      <c r="AV68" s="59">
        <f t="shared" si="20"/>
        <v>0</v>
      </c>
      <c r="AW68" s="59">
        <f t="shared" si="20"/>
        <v>0</v>
      </c>
    </row>
    <row r="69" spans="1:49" x14ac:dyDescent="0.25">
      <c r="A69" s="184">
        <f t="shared" si="24"/>
        <v>12</v>
      </c>
      <c r="B69" s="182">
        <f>U$7</f>
        <v>2.5999999999999999E-2</v>
      </c>
      <c r="C69" s="180">
        <f>U$12</f>
        <v>3.2750312403171784E-2</v>
      </c>
      <c r="D69" s="61">
        <f t="shared" si="21"/>
        <v>1.7955379954297501</v>
      </c>
      <c r="E69" s="59">
        <f t="shared" si="22"/>
        <v>4.6683987881173498E-2</v>
      </c>
      <c r="F69" s="3"/>
      <c r="G69" s="3"/>
      <c r="H69" s="3"/>
      <c r="I69" s="3"/>
      <c r="J69" s="59">
        <f t="shared" si="23"/>
        <v>4.6683987881173498E-2</v>
      </c>
      <c r="K69" s="59">
        <f t="shared" si="18"/>
        <v>4.6683987881173498E-2</v>
      </c>
      <c r="L69" s="59">
        <f t="shared" si="18"/>
        <v>4.6683987881173498E-2</v>
      </c>
      <c r="M69" s="59">
        <f t="shared" si="18"/>
        <v>4.6683987881173498E-2</v>
      </c>
      <c r="N69" s="59">
        <f t="shared" si="18"/>
        <v>4.6683987881173498E-2</v>
      </c>
      <c r="O69" s="59">
        <f t="shared" si="18"/>
        <v>4.6683987881173498E-2</v>
      </c>
      <c r="P69" s="59">
        <f t="shared" si="18"/>
        <v>4.6683987881173498E-2</v>
      </c>
      <c r="Q69" s="59">
        <f t="shared" si="18"/>
        <v>4.6683987881173498E-2</v>
      </c>
      <c r="R69" s="59">
        <f t="shared" si="18"/>
        <v>4.6683987881173498E-2</v>
      </c>
      <c r="S69" s="59">
        <f t="shared" si="18"/>
        <v>4.6683987881173498E-2</v>
      </c>
      <c r="T69" s="59">
        <f t="shared" si="18"/>
        <v>4.6683987881173498E-2</v>
      </c>
      <c r="U69" s="59">
        <f t="shared" si="18"/>
        <v>1.8422219833109237</v>
      </c>
      <c r="V69" s="59">
        <f t="shared" si="18"/>
        <v>0</v>
      </c>
      <c r="W69" s="59">
        <f t="shared" si="18"/>
        <v>0</v>
      </c>
      <c r="X69" s="59">
        <f t="shared" si="18"/>
        <v>0</v>
      </c>
      <c r="Y69" s="59">
        <f t="shared" si="18"/>
        <v>0</v>
      </c>
      <c r="Z69" s="59">
        <f t="shared" si="18"/>
        <v>0</v>
      </c>
      <c r="AA69" s="59">
        <f t="shared" si="19"/>
        <v>0</v>
      </c>
      <c r="AB69" s="59">
        <f t="shared" si="19"/>
        <v>0</v>
      </c>
      <c r="AC69" s="59">
        <f t="shared" si="19"/>
        <v>0</v>
      </c>
      <c r="AD69" s="59">
        <f t="shared" si="19"/>
        <v>0</v>
      </c>
      <c r="AE69" s="59">
        <f t="shared" si="19"/>
        <v>0</v>
      </c>
      <c r="AF69" s="59">
        <f t="shared" si="19"/>
        <v>0</v>
      </c>
      <c r="AG69" s="59">
        <f t="shared" si="19"/>
        <v>0</v>
      </c>
      <c r="AH69" s="59">
        <f t="shared" si="19"/>
        <v>0</v>
      </c>
      <c r="AI69" s="59">
        <f t="shared" si="19"/>
        <v>0</v>
      </c>
      <c r="AJ69" s="59">
        <f t="shared" si="19"/>
        <v>0</v>
      </c>
      <c r="AK69" s="59">
        <f t="shared" si="19"/>
        <v>0</v>
      </c>
      <c r="AL69" s="59">
        <f t="shared" si="19"/>
        <v>0</v>
      </c>
      <c r="AM69" s="59">
        <f t="shared" si="19"/>
        <v>0</v>
      </c>
      <c r="AN69" s="59">
        <f t="shared" si="19"/>
        <v>0</v>
      </c>
      <c r="AO69" s="59">
        <f t="shared" si="19"/>
        <v>0</v>
      </c>
      <c r="AP69" s="59">
        <f t="shared" si="19"/>
        <v>0</v>
      </c>
      <c r="AQ69" s="59">
        <f t="shared" si="20"/>
        <v>0</v>
      </c>
      <c r="AR69" s="59">
        <f t="shared" si="20"/>
        <v>0</v>
      </c>
      <c r="AS69" s="59">
        <f t="shared" si="20"/>
        <v>0</v>
      </c>
      <c r="AT69" s="59">
        <f t="shared" si="20"/>
        <v>0</v>
      </c>
      <c r="AU69" s="59">
        <f t="shared" si="20"/>
        <v>0</v>
      </c>
      <c r="AV69" s="59">
        <f t="shared" si="20"/>
        <v>0</v>
      </c>
      <c r="AW69" s="59">
        <f t="shared" si="20"/>
        <v>0</v>
      </c>
    </row>
    <row r="70" spans="1:49" x14ac:dyDescent="0.25">
      <c r="A70" s="184">
        <f t="shared" si="24"/>
        <v>13</v>
      </c>
      <c r="B70" s="182">
        <f>V$7</f>
        <v>2.6800000000000001E-2</v>
      </c>
      <c r="C70" s="180">
        <f>V$12</f>
        <v>3.3732821775266937E-2</v>
      </c>
      <c r="D70" s="61">
        <f t="shared" si="21"/>
        <v>1.8494041352926425</v>
      </c>
      <c r="E70" s="59">
        <f t="shared" si="22"/>
        <v>4.956403082584282E-2</v>
      </c>
      <c r="F70" s="3"/>
      <c r="G70" s="3"/>
      <c r="H70" s="3"/>
      <c r="I70" s="3"/>
      <c r="J70" s="59">
        <f t="shared" si="23"/>
        <v>4.956403082584282E-2</v>
      </c>
      <c r="K70" s="59">
        <f t="shared" si="18"/>
        <v>4.956403082584282E-2</v>
      </c>
      <c r="L70" s="59">
        <f t="shared" si="18"/>
        <v>4.956403082584282E-2</v>
      </c>
      <c r="M70" s="59">
        <f t="shared" si="18"/>
        <v>4.956403082584282E-2</v>
      </c>
      <c r="N70" s="59">
        <f t="shared" si="18"/>
        <v>4.956403082584282E-2</v>
      </c>
      <c r="O70" s="59">
        <f t="shared" si="18"/>
        <v>4.956403082584282E-2</v>
      </c>
      <c r="P70" s="59">
        <f t="shared" si="18"/>
        <v>4.956403082584282E-2</v>
      </c>
      <c r="Q70" s="59">
        <f t="shared" si="18"/>
        <v>4.956403082584282E-2</v>
      </c>
      <c r="R70" s="59">
        <f t="shared" si="18"/>
        <v>4.956403082584282E-2</v>
      </c>
      <c r="S70" s="59">
        <f t="shared" si="18"/>
        <v>4.956403082584282E-2</v>
      </c>
      <c r="T70" s="59">
        <f t="shared" si="18"/>
        <v>4.956403082584282E-2</v>
      </c>
      <c r="U70" s="59">
        <f t="shared" si="18"/>
        <v>4.956403082584282E-2</v>
      </c>
      <c r="V70" s="59">
        <f t="shared" si="18"/>
        <v>1.8989681661184852</v>
      </c>
      <c r="W70" s="59">
        <f t="shared" si="18"/>
        <v>0</v>
      </c>
      <c r="X70" s="59">
        <f t="shared" si="18"/>
        <v>0</v>
      </c>
      <c r="Y70" s="59">
        <f t="shared" si="18"/>
        <v>0</v>
      </c>
      <c r="Z70" s="59">
        <f t="shared" si="18"/>
        <v>0</v>
      </c>
      <c r="AA70" s="59">
        <f t="shared" si="19"/>
        <v>0</v>
      </c>
      <c r="AB70" s="59">
        <f t="shared" si="19"/>
        <v>0</v>
      </c>
      <c r="AC70" s="59">
        <f t="shared" si="19"/>
        <v>0</v>
      </c>
      <c r="AD70" s="59">
        <f t="shared" si="19"/>
        <v>0</v>
      </c>
      <c r="AE70" s="59">
        <f t="shared" si="19"/>
        <v>0</v>
      </c>
      <c r="AF70" s="59">
        <f t="shared" si="19"/>
        <v>0</v>
      </c>
      <c r="AG70" s="59">
        <f t="shared" si="19"/>
        <v>0</v>
      </c>
      <c r="AH70" s="59">
        <f t="shared" si="19"/>
        <v>0</v>
      </c>
      <c r="AI70" s="59">
        <f t="shared" si="19"/>
        <v>0</v>
      </c>
      <c r="AJ70" s="59">
        <f t="shared" si="19"/>
        <v>0</v>
      </c>
      <c r="AK70" s="59">
        <f t="shared" si="19"/>
        <v>0</v>
      </c>
      <c r="AL70" s="59">
        <f t="shared" si="19"/>
        <v>0</v>
      </c>
      <c r="AM70" s="59">
        <f t="shared" si="19"/>
        <v>0</v>
      </c>
      <c r="AN70" s="59">
        <f t="shared" si="19"/>
        <v>0</v>
      </c>
      <c r="AO70" s="59">
        <f t="shared" si="19"/>
        <v>0</v>
      </c>
      <c r="AP70" s="59">
        <f t="shared" si="19"/>
        <v>0</v>
      </c>
      <c r="AQ70" s="59">
        <f t="shared" si="20"/>
        <v>0</v>
      </c>
      <c r="AR70" s="59">
        <f t="shared" si="20"/>
        <v>0</v>
      </c>
      <c r="AS70" s="59">
        <f t="shared" si="20"/>
        <v>0</v>
      </c>
      <c r="AT70" s="59">
        <f t="shared" si="20"/>
        <v>0</v>
      </c>
      <c r="AU70" s="59">
        <f t="shared" si="20"/>
        <v>0</v>
      </c>
      <c r="AV70" s="59">
        <f t="shared" si="20"/>
        <v>0</v>
      </c>
      <c r="AW70" s="59">
        <f t="shared" si="20"/>
        <v>0</v>
      </c>
    </row>
    <row r="71" spans="1:49" x14ac:dyDescent="0.25">
      <c r="A71" s="184">
        <f t="shared" si="24"/>
        <v>14</v>
      </c>
      <c r="B71" s="182">
        <f>W$7</f>
        <v>2.75E-2</v>
      </c>
      <c r="C71" s="180">
        <f>W$12</f>
        <v>3.4744806428524948E-2</v>
      </c>
      <c r="D71" s="61">
        <f t="shared" si="21"/>
        <v>1.904886259351422</v>
      </c>
      <c r="E71" s="59">
        <f t="shared" si="22"/>
        <v>5.2384372132164105E-2</v>
      </c>
      <c r="F71" s="3"/>
      <c r="G71" s="3"/>
      <c r="H71" s="3"/>
      <c r="I71" s="3"/>
      <c r="J71" s="59">
        <f t="shared" si="23"/>
        <v>5.2384372132164105E-2</v>
      </c>
      <c r="K71" s="59">
        <f t="shared" si="18"/>
        <v>5.2384372132164105E-2</v>
      </c>
      <c r="L71" s="59">
        <f t="shared" si="18"/>
        <v>5.2384372132164105E-2</v>
      </c>
      <c r="M71" s="59">
        <f t="shared" si="18"/>
        <v>5.2384372132164105E-2</v>
      </c>
      <c r="N71" s="59">
        <f t="shared" si="18"/>
        <v>5.2384372132164105E-2</v>
      </c>
      <c r="O71" s="59">
        <f t="shared" si="18"/>
        <v>5.2384372132164105E-2</v>
      </c>
      <c r="P71" s="59">
        <f t="shared" si="18"/>
        <v>5.2384372132164105E-2</v>
      </c>
      <c r="Q71" s="59">
        <f t="shared" si="18"/>
        <v>5.2384372132164105E-2</v>
      </c>
      <c r="R71" s="59">
        <f t="shared" si="18"/>
        <v>5.2384372132164105E-2</v>
      </c>
      <c r="S71" s="59">
        <f t="shared" si="18"/>
        <v>5.2384372132164105E-2</v>
      </c>
      <c r="T71" s="59">
        <f t="shared" si="18"/>
        <v>5.2384372132164105E-2</v>
      </c>
      <c r="U71" s="59">
        <f t="shared" si="18"/>
        <v>5.2384372132164105E-2</v>
      </c>
      <c r="V71" s="59">
        <f t="shared" si="18"/>
        <v>5.2384372132164105E-2</v>
      </c>
      <c r="W71" s="59">
        <f t="shared" si="18"/>
        <v>1.9572706314835862</v>
      </c>
      <c r="X71" s="59">
        <f t="shared" si="18"/>
        <v>0</v>
      </c>
      <c r="Y71" s="59">
        <f t="shared" si="18"/>
        <v>0</v>
      </c>
      <c r="Z71" s="59">
        <f t="shared" si="18"/>
        <v>0</v>
      </c>
      <c r="AA71" s="59">
        <f t="shared" si="19"/>
        <v>0</v>
      </c>
      <c r="AB71" s="59">
        <f t="shared" si="19"/>
        <v>0</v>
      </c>
      <c r="AC71" s="59">
        <f t="shared" si="19"/>
        <v>0</v>
      </c>
      <c r="AD71" s="59">
        <f t="shared" si="19"/>
        <v>0</v>
      </c>
      <c r="AE71" s="59">
        <f t="shared" si="19"/>
        <v>0</v>
      </c>
      <c r="AF71" s="59">
        <f t="shared" si="19"/>
        <v>0</v>
      </c>
      <c r="AG71" s="59">
        <f t="shared" si="19"/>
        <v>0</v>
      </c>
      <c r="AH71" s="59">
        <f t="shared" si="19"/>
        <v>0</v>
      </c>
      <c r="AI71" s="59">
        <f t="shared" si="19"/>
        <v>0</v>
      </c>
      <c r="AJ71" s="59">
        <f t="shared" si="19"/>
        <v>0</v>
      </c>
      <c r="AK71" s="59">
        <f t="shared" si="19"/>
        <v>0</v>
      </c>
      <c r="AL71" s="59">
        <f t="shared" si="19"/>
        <v>0</v>
      </c>
      <c r="AM71" s="59">
        <f t="shared" si="19"/>
        <v>0</v>
      </c>
      <c r="AN71" s="59">
        <f t="shared" si="19"/>
        <v>0</v>
      </c>
      <c r="AO71" s="59">
        <f t="shared" si="19"/>
        <v>0</v>
      </c>
      <c r="AP71" s="59">
        <f t="shared" si="19"/>
        <v>0</v>
      </c>
      <c r="AQ71" s="59">
        <f t="shared" si="20"/>
        <v>0</v>
      </c>
      <c r="AR71" s="59">
        <f t="shared" si="20"/>
        <v>0</v>
      </c>
      <c r="AS71" s="59">
        <f t="shared" si="20"/>
        <v>0</v>
      </c>
      <c r="AT71" s="59">
        <f t="shared" si="20"/>
        <v>0</v>
      </c>
      <c r="AU71" s="59">
        <f t="shared" si="20"/>
        <v>0</v>
      </c>
      <c r="AV71" s="59">
        <f t="shared" si="20"/>
        <v>0</v>
      </c>
      <c r="AW71" s="59">
        <f t="shared" si="20"/>
        <v>0</v>
      </c>
    </row>
    <row r="72" spans="1:49" x14ac:dyDescent="0.25">
      <c r="A72" s="184">
        <f t="shared" si="24"/>
        <v>15</v>
      </c>
      <c r="B72" s="182">
        <f>X$7</f>
        <v>2.86E-2</v>
      </c>
      <c r="C72" s="180">
        <f>X$12</f>
        <v>3.5787150621380701E-2</v>
      </c>
      <c r="D72" s="61">
        <f t="shared" si="21"/>
        <v>1.9620328471319648</v>
      </c>
      <c r="E72" s="59">
        <f t="shared" si="22"/>
        <v>5.6114139427974191E-2</v>
      </c>
      <c r="F72" s="3"/>
      <c r="G72" s="3"/>
      <c r="H72" s="3"/>
      <c r="I72" s="3"/>
      <c r="J72" s="59">
        <f t="shared" si="23"/>
        <v>5.6114139427974191E-2</v>
      </c>
      <c r="K72" s="59">
        <f t="shared" si="18"/>
        <v>5.6114139427974191E-2</v>
      </c>
      <c r="L72" s="59">
        <f t="shared" si="18"/>
        <v>5.6114139427974191E-2</v>
      </c>
      <c r="M72" s="59">
        <f t="shared" si="18"/>
        <v>5.6114139427974191E-2</v>
      </c>
      <c r="N72" s="59">
        <f t="shared" si="18"/>
        <v>5.6114139427974191E-2</v>
      </c>
      <c r="O72" s="59">
        <f t="shared" si="18"/>
        <v>5.6114139427974191E-2</v>
      </c>
      <c r="P72" s="59">
        <f t="shared" si="18"/>
        <v>5.6114139427974191E-2</v>
      </c>
      <c r="Q72" s="59">
        <f t="shared" si="18"/>
        <v>5.6114139427974191E-2</v>
      </c>
      <c r="R72" s="59">
        <f t="shared" si="18"/>
        <v>5.6114139427974191E-2</v>
      </c>
      <c r="S72" s="59">
        <f t="shared" si="18"/>
        <v>5.6114139427974191E-2</v>
      </c>
      <c r="T72" s="59">
        <f t="shared" si="18"/>
        <v>5.6114139427974191E-2</v>
      </c>
      <c r="U72" s="59">
        <f t="shared" si="18"/>
        <v>5.6114139427974191E-2</v>
      </c>
      <c r="V72" s="59">
        <f t="shared" si="18"/>
        <v>5.6114139427974191E-2</v>
      </c>
      <c r="W72" s="59">
        <f t="shared" si="18"/>
        <v>5.6114139427974191E-2</v>
      </c>
      <c r="X72" s="59">
        <f t="shared" si="18"/>
        <v>2.0181469865599388</v>
      </c>
      <c r="Y72" s="59">
        <f t="shared" si="18"/>
        <v>0</v>
      </c>
      <c r="Z72" s="59">
        <f t="shared" si="18"/>
        <v>0</v>
      </c>
      <c r="AA72" s="59">
        <f t="shared" si="19"/>
        <v>0</v>
      </c>
      <c r="AB72" s="59">
        <f t="shared" si="19"/>
        <v>0</v>
      </c>
      <c r="AC72" s="59">
        <f t="shared" si="19"/>
        <v>0</v>
      </c>
      <c r="AD72" s="59">
        <f t="shared" si="19"/>
        <v>0</v>
      </c>
      <c r="AE72" s="59">
        <f t="shared" si="19"/>
        <v>0</v>
      </c>
      <c r="AF72" s="59">
        <f t="shared" si="19"/>
        <v>0</v>
      </c>
      <c r="AG72" s="59">
        <f t="shared" si="19"/>
        <v>0</v>
      </c>
      <c r="AH72" s="59">
        <f t="shared" si="19"/>
        <v>0</v>
      </c>
      <c r="AI72" s="59">
        <f t="shared" si="19"/>
        <v>0</v>
      </c>
      <c r="AJ72" s="59">
        <f t="shared" si="19"/>
        <v>0</v>
      </c>
      <c r="AK72" s="59">
        <f t="shared" si="19"/>
        <v>0</v>
      </c>
      <c r="AL72" s="59">
        <f t="shared" si="19"/>
        <v>0</v>
      </c>
      <c r="AM72" s="59">
        <f t="shared" si="19"/>
        <v>0</v>
      </c>
      <c r="AN72" s="59">
        <f t="shared" si="19"/>
        <v>0</v>
      </c>
      <c r="AO72" s="59">
        <f t="shared" si="19"/>
        <v>0</v>
      </c>
      <c r="AP72" s="59">
        <f t="shared" si="19"/>
        <v>0</v>
      </c>
      <c r="AQ72" s="59">
        <f t="shared" si="20"/>
        <v>0</v>
      </c>
      <c r="AR72" s="59">
        <f t="shared" si="20"/>
        <v>0</v>
      </c>
      <c r="AS72" s="59">
        <f t="shared" si="20"/>
        <v>0</v>
      </c>
      <c r="AT72" s="59">
        <f t="shared" si="20"/>
        <v>0</v>
      </c>
      <c r="AU72" s="59">
        <f t="shared" si="20"/>
        <v>0</v>
      </c>
      <c r="AV72" s="59">
        <f t="shared" si="20"/>
        <v>0</v>
      </c>
      <c r="AW72" s="59">
        <f t="shared" si="20"/>
        <v>0</v>
      </c>
    </row>
    <row r="73" spans="1:49" x14ac:dyDescent="0.25">
      <c r="A73" s="184">
        <f t="shared" si="24"/>
        <v>16</v>
      </c>
      <c r="B73" s="182">
        <f>Y$7</f>
        <v>2.92E-2</v>
      </c>
      <c r="C73" s="180">
        <f>Y$12</f>
        <v>3.6860765140022123E-2</v>
      </c>
      <c r="D73" s="61">
        <f t="shared" si="21"/>
        <v>2.0208938325459238</v>
      </c>
      <c r="E73" s="59">
        <f t="shared" si="22"/>
        <v>5.9010099910340973E-2</v>
      </c>
      <c r="F73" s="3"/>
      <c r="G73" s="3"/>
      <c r="H73" s="3"/>
      <c r="I73" s="3"/>
      <c r="J73" s="59">
        <f t="shared" si="23"/>
        <v>5.9010099910340973E-2</v>
      </c>
      <c r="K73" s="59">
        <f t="shared" si="18"/>
        <v>5.9010099910340973E-2</v>
      </c>
      <c r="L73" s="59">
        <f t="shared" si="18"/>
        <v>5.9010099910340973E-2</v>
      </c>
      <c r="M73" s="59">
        <f t="shared" si="18"/>
        <v>5.9010099910340973E-2</v>
      </c>
      <c r="N73" s="59">
        <f t="shared" si="18"/>
        <v>5.9010099910340973E-2</v>
      </c>
      <c r="O73" s="59">
        <f t="shared" si="18"/>
        <v>5.9010099910340973E-2</v>
      </c>
      <c r="P73" s="59">
        <f t="shared" si="18"/>
        <v>5.9010099910340973E-2</v>
      </c>
      <c r="Q73" s="59">
        <f t="shared" si="18"/>
        <v>5.9010099910340973E-2</v>
      </c>
      <c r="R73" s="59">
        <f t="shared" si="18"/>
        <v>5.9010099910340973E-2</v>
      </c>
      <c r="S73" s="59">
        <f t="shared" si="18"/>
        <v>5.9010099910340973E-2</v>
      </c>
      <c r="T73" s="59">
        <f t="shared" si="18"/>
        <v>5.9010099910340973E-2</v>
      </c>
      <c r="U73" s="59">
        <f t="shared" si="18"/>
        <v>5.9010099910340973E-2</v>
      </c>
      <c r="V73" s="59">
        <f t="shared" si="18"/>
        <v>5.9010099910340973E-2</v>
      </c>
      <c r="W73" s="59">
        <f t="shared" si="18"/>
        <v>5.9010099910340973E-2</v>
      </c>
      <c r="X73" s="59">
        <f t="shared" si="18"/>
        <v>5.9010099910340973E-2</v>
      </c>
      <c r="Y73" s="59">
        <f t="shared" si="18"/>
        <v>2.0799039324562649</v>
      </c>
      <c r="Z73" s="59">
        <f t="shared" ref="Z73:AO88" si="25">IF(Z$52&lt;=$A73,$E73,0)+IF(Z$52=$A73,$D73,0)</f>
        <v>0</v>
      </c>
      <c r="AA73" s="59">
        <f t="shared" si="19"/>
        <v>0</v>
      </c>
      <c r="AB73" s="59">
        <f t="shared" si="19"/>
        <v>0</v>
      </c>
      <c r="AC73" s="59">
        <f t="shared" si="19"/>
        <v>0</v>
      </c>
      <c r="AD73" s="59">
        <f t="shared" si="19"/>
        <v>0</v>
      </c>
      <c r="AE73" s="59">
        <f t="shared" si="19"/>
        <v>0</v>
      </c>
      <c r="AF73" s="59">
        <f t="shared" si="19"/>
        <v>0</v>
      </c>
      <c r="AG73" s="59">
        <f t="shared" si="19"/>
        <v>0</v>
      </c>
      <c r="AH73" s="59">
        <f t="shared" si="19"/>
        <v>0</v>
      </c>
      <c r="AI73" s="59">
        <f t="shared" si="19"/>
        <v>0</v>
      </c>
      <c r="AJ73" s="59">
        <f t="shared" si="19"/>
        <v>0</v>
      </c>
      <c r="AK73" s="59">
        <f t="shared" si="19"/>
        <v>0</v>
      </c>
      <c r="AL73" s="59">
        <f t="shared" si="19"/>
        <v>0</v>
      </c>
      <c r="AM73" s="59">
        <f t="shared" si="19"/>
        <v>0</v>
      </c>
      <c r="AN73" s="59">
        <f t="shared" si="19"/>
        <v>0</v>
      </c>
      <c r="AO73" s="59">
        <f t="shared" si="19"/>
        <v>0</v>
      </c>
      <c r="AP73" s="59">
        <f t="shared" ref="AP73:AW88" si="26">IF(AP$52&lt;=$A73,$E73,0)+IF(AP$52=$A73,$D73,0)</f>
        <v>0</v>
      </c>
      <c r="AQ73" s="59">
        <f t="shared" si="20"/>
        <v>0</v>
      </c>
      <c r="AR73" s="59">
        <f t="shared" si="20"/>
        <v>0</v>
      </c>
      <c r="AS73" s="59">
        <f t="shared" si="20"/>
        <v>0</v>
      </c>
      <c r="AT73" s="59">
        <f t="shared" si="20"/>
        <v>0</v>
      </c>
      <c r="AU73" s="59">
        <f t="shared" si="20"/>
        <v>0</v>
      </c>
      <c r="AV73" s="59">
        <f t="shared" si="20"/>
        <v>0</v>
      </c>
      <c r="AW73" s="59">
        <f t="shared" si="20"/>
        <v>0</v>
      </c>
    </row>
    <row r="74" spans="1:49" x14ac:dyDescent="0.25">
      <c r="A74" s="184">
        <f t="shared" si="24"/>
        <v>17</v>
      </c>
      <c r="B74" s="182">
        <f>Z$7</f>
        <v>2.98E-2</v>
      </c>
      <c r="C74" s="180">
        <f>Z$12</f>
        <v>3.7966588094222785E-2</v>
      </c>
      <c r="D74" s="61">
        <f t="shared" si="21"/>
        <v>2.0815206475223014</v>
      </c>
      <c r="E74" s="59">
        <f t="shared" si="22"/>
        <v>6.2029315296164581E-2</v>
      </c>
      <c r="F74" s="3"/>
      <c r="G74" s="3"/>
      <c r="H74" s="3"/>
      <c r="I74" s="3"/>
      <c r="J74" s="59">
        <f t="shared" si="23"/>
        <v>6.2029315296164581E-2</v>
      </c>
      <c r="K74" s="59">
        <f t="shared" si="23"/>
        <v>6.2029315296164581E-2</v>
      </c>
      <c r="L74" s="59">
        <f t="shared" si="23"/>
        <v>6.2029315296164581E-2</v>
      </c>
      <c r="M74" s="59">
        <f t="shared" si="23"/>
        <v>6.2029315296164581E-2</v>
      </c>
      <c r="N74" s="59">
        <f t="shared" si="23"/>
        <v>6.2029315296164581E-2</v>
      </c>
      <c r="O74" s="59">
        <f t="shared" si="23"/>
        <v>6.2029315296164581E-2</v>
      </c>
      <c r="P74" s="59">
        <f t="shared" si="23"/>
        <v>6.2029315296164581E-2</v>
      </c>
      <c r="Q74" s="59">
        <f t="shared" si="23"/>
        <v>6.2029315296164581E-2</v>
      </c>
      <c r="R74" s="59">
        <f t="shared" si="23"/>
        <v>6.2029315296164581E-2</v>
      </c>
      <c r="S74" s="59">
        <f t="shared" si="23"/>
        <v>6.2029315296164581E-2</v>
      </c>
      <c r="T74" s="59">
        <f t="shared" si="23"/>
        <v>6.2029315296164581E-2</v>
      </c>
      <c r="U74" s="59">
        <f t="shared" si="23"/>
        <v>6.2029315296164581E-2</v>
      </c>
      <c r="V74" s="59">
        <f t="shared" si="23"/>
        <v>6.2029315296164581E-2</v>
      </c>
      <c r="W74" s="59">
        <f t="shared" si="23"/>
        <v>6.2029315296164581E-2</v>
      </c>
      <c r="X74" s="59">
        <f t="shared" si="23"/>
        <v>6.2029315296164581E-2</v>
      </c>
      <c r="Y74" s="59">
        <f t="shared" si="23"/>
        <v>6.2029315296164581E-2</v>
      </c>
      <c r="Z74" s="59">
        <f t="shared" si="25"/>
        <v>2.143549962818466</v>
      </c>
      <c r="AA74" s="59">
        <f t="shared" si="25"/>
        <v>0</v>
      </c>
      <c r="AB74" s="59">
        <f t="shared" si="25"/>
        <v>0</v>
      </c>
      <c r="AC74" s="59">
        <f t="shared" si="25"/>
        <v>0</v>
      </c>
      <c r="AD74" s="59">
        <f t="shared" si="25"/>
        <v>0</v>
      </c>
      <c r="AE74" s="59">
        <f t="shared" si="25"/>
        <v>0</v>
      </c>
      <c r="AF74" s="59">
        <f t="shared" si="25"/>
        <v>0</v>
      </c>
      <c r="AG74" s="59">
        <f t="shared" si="25"/>
        <v>0</v>
      </c>
      <c r="AH74" s="59">
        <f t="shared" si="25"/>
        <v>0</v>
      </c>
      <c r="AI74" s="59">
        <f t="shared" si="25"/>
        <v>0</v>
      </c>
      <c r="AJ74" s="59">
        <f t="shared" si="25"/>
        <v>0</v>
      </c>
      <c r="AK74" s="59">
        <f t="shared" si="25"/>
        <v>0</v>
      </c>
      <c r="AL74" s="59">
        <f t="shared" si="25"/>
        <v>0</v>
      </c>
      <c r="AM74" s="59">
        <f t="shared" si="25"/>
        <v>0</v>
      </c>
      <c r="AN74" s="59">
        <f t="shared" si="25"/>
        <v>0</v>
      </c>
      <c r="AO74" s="59">
        <f t="shared" si="25"/>
        <v>0</v>
      </c>
      <c r="AP74" s="59">
        <f t="shared" si="26"/>
        <v>0</v>
      </c>
      <c r="AQ74" s="59">
        <f t="shared" si="26"/>
        <v>0</v>
      </c>
      <c r="AR74" s="59">
        <f t="shared" si="26"/>
        <v>0</v>
      </c>
      <c r="AS74" s="59">
        <f t="shared" si="26"/>
        <v>0</v>
      </c>
      <c r="AT74" s="59">
        <f t="shared" si="26"/>
        <v>0</v>
      </c>
      <c r="AU74" s="59">
        <f t="shared" si="26"/>
        <v>0</v>
      </c>
      <c r="AV74" s="59">
        <f t="shared" si="26"/>
        <v>0</v>
      </c>
      <c r="AW74" s="59">
        <f t="shared" si="26"/>
        <v>0</v>
      </c>
    </row>
    <row r="75" spans="1:49" x14ac:dyDescent="0.25">
      <c r="A75" s="184">
        <f t="shared" si="24"/>
        <v>18</v>
      </c>
      <c r="B75" s="182">
        <f>AA$7</f>
        <v>3.04E-2</v>
      </c>
      <c r="C75" s="180">
        <f>AA$12</f>
        <v>3.9105585737049468E-2</v>
      </c>
      <c r="D75" s="61">
        <f t="shared" si="21"/>
        <v>2.1439662669479707</v>
      </c>
      <c r="E75" s="59">
        <f t="shared" si="22"/>
        <v>6.5176574515218313E-2</v>
      </c>
      <c r="F75" s="3"/>
      <c r="G75" s="3"/>
      <c r="H75" s="3"/>
      <c r="I75" s="3"/>
      <c r="J75" s="59">
        <f t="shared" ref="J75:Y90" si="27">IF(J$52&lt;=$A75,$E75,0)+IF(J$52=$A75,$D75,0)</f>
        <v>6.5176574515218313E-2</v>
      </c>
      <c r="K75" s="59">
        <f t="shared" si="27"/>
        <v>6.5176574515218313E-2</v>
      </c>
      <c r="L75" s="59">
        <f t="shared" si="27"/>
        <v>6.5176574515218313E-2</v>
      </c>
      <c r="M75" s="59">
        <f t="shared" si="27"/>
        <v>6.5176574515218313E-2</v>
      </c>
      <c r="N75" s="59">
        <f t="shared" si="27"/>
        <v>6.5176574515218313E-2</v>
      </c>
      <c r="O75" s="59">
        <f t="shared" si="27"/>
        <v>6.5176574515218313E-2</v>
      </c>
      <c r="P75" s="59">
        <f t="shared" si="27"/>
        <v>6.5176574515218313E-2</v>
      </c>
      <c r="Q75" s="59">
        <f t="shared" si="27"/>
        <v>6.5176574515218313E-2</v>
      </c>
      <c r="R75" s="59">
        <f t="shared" si="27"/>
        <v>6.5176574515218313E-2</v>
      </c>
      <c r="S75" s="59">
        <f t="shared" si="27"/>
        <v>6.5176574515218313E-2</v>
      </c>
      <c r="T75" s="59">
        <f t="shared" si="27"/>
        <v>6.5176574515218313E-2</v>
      </c>
      <c r="U75" s="59">
        <f t="shared" si="27"/>
        <v>6.5176574515218313E-2</v>
      </c>
      <c r="V75" s="59">
        <f t="shared" si="27"/>
        <v>6.5176574515218313E-2</v>
      </c>
      <c r="W75" s="59">
        <f t="shared" si="27"/>
        <v>6.5176574515218313E-2</v>
      </c>
      <c r="X75" s="59">
        <f t="shared" si="27"/>
        <v>6.5176574515218313E-2</v>
      </c>
      <c r="Y75" s="59">
        <f t="shared" si="27"/>
        <v>6.5176574515218313E-2</v>
      </c>
      <c r="Z75" s="59">
        <f t="shared" si="25"/>
        <v>6.5176574515218313E-2</v>
      </c>
      <c r="AA75" s="59">
        <f t="shared" si="25"/>
        <v>2.2091428414631888</v>
      </c>
      <c r="AB75" s="59">
        <f t="shared" si="25"/>
        <v>0</v>
      </c>
      <c r="AC75" s="59">
        <f t="shared" si="25"/>
        <v>0</v>
      </c>
      <c r="AD75" s="59">
        <f t="shared" si="25"/>
        <v>0</v>
      </c>
      <c r="AE75" s="59">
        <f t="shared" si="25"/>
        <v>0</v>
      </c>
      <c r="AF75" s="59">
        <f t="shared" si="25"/>
        <v>0</v>
      </c>
      <c r="AG75" s="59">
        <f t="shared" si="25"/>
        <v>0</v>
      </c>
      <c r="AH75" s="59">
        <f t="shared" si="25"/>
        <v>0</v>
      </c>
      <c r="AI75" s="59">
        <f t="shared" si="25"/>
        <v>0</v>
      </c>
      <c r="AJ75" s="59">
        <f t="shared" si="25"/>
        <v>0</v>
      </c>
      <c r="AK75" s="59">
        <f t="shared" si="25"/>
        <v>0</v>
      </c>
      <c r="AL75" s="59">
        <f t="shared" si="25"/>
        <v>0</v>
      </c>
      <c r="AM75" s="59">
        <f t="shared" si="25"/>
        <v>0</v>
      </c>
      <c r="AN75" s="59">
        <f t="shared" si="25"/>
        <v>0</v>
      </c>
      <c r="AO75" s="59">
        <f t="shared" si="25"/>
        <v>0</v>
      </c>
      <c r="AP75" s="59">
        <f t="shared" si="26"/>
        <v>0</v>
      </c>
      <c r="AQ75" s="59">
        <f t="shared" si="26"/>
        <v>0</v>
      </c>
      <c r="AR75" s="59">
        <f t="shared" si="26"/>
        <v>0</v>
      </c>
      <c r="AS75" s="59">
        <f t="shared" si="26"/>
        <v>0</v>
      </c>
      <c r="AT75" s="59">
        <f t="shared" si="26"/>
        <v>0</v>
      </c>
      <c r="AU75" s="59">
        <f t="shared" si="26"/>
        <v>0</v>
      </c>
      <c r="AV75" s="59">
        <f t="shared" si="26"/>
        <v>0</v>
      </c>
      <c r="AW75" s="59">
        <f t="shared" si="26"/>
        <v>0</v>
      </c>
    </row>
    <row r="76" spans="1:49" x14ac:dyDescent="0.25">
      <c r="A76" s="184">
        <f t="shared" si="24"/>
        <v>19</v>
      </c>
      <c r="B76" s="182">
        <f>AB$7</f>
        <v>3.1E-2</v>
      </c>
      <c r="C76" s="180">
        <f>AB$12</f>
        <v>4.0278753309160954E-2</v>
      </c>
      <c r="D76" s="61">
        <f t="shared" si="21"/>
        <v>2.2082852549564098</v>
      </c>
      <c r="E76" s="59">
        <f t="shared" si="22"/>
        <v>6.8456842903648701E-2</v>
      </c>
      <c r="F76" s="3"/>
      <c r="G76" s="3"/>
      <c r="H76" s="3"/>
      <c r="I76" s="3"/>
      <c r="J76" s="59">
        <f t="shared" si="27"/>
        <v>6.8456842903648701E-2</v>
      </c>
      <c r="K76" s="59">
        <f t="shared" si="27"/>
        <v>6.8456842903648701E-2</v>
      </c>
      <c r="L76" s="59">
        <f t="shared" si="27"/>
        <v>6.8456842903648701E-2</v>
      </c>
      <c r="M76" s="59">
        <f t="shared" si="27"/>
        <v>6.8456842903648701E-2</v>
      </c>
      <c r="N76" s="59">
        <f t="shared" si="27"/>
        <v>6.8456842903648701E-2</v>
      </c>
      <c r="O76" s="59">
        <f t="shared" si="27"/>
        <v>6.8456842903648701E-2</v>
      </c>
      <c r="P76" s="59">
        <f t="shared" si="27"/>
        <v>6.8456842903648701E-2</v>
      </c>
      <c r="Q76" s="59">
        <f t="shared" si="27"/>
        <v>6.8456842903648701E-2</v>
      </c>
      <c r="R76" s="59">
        <f t="shared" si="27"/>
        <v>6.8456842903648701E-2</v>
      </c>
      <c r="S76" s="59">
        <f t="shared" si="27"/>
        <v>6.8456842903648701E-2</v>
      </c>
      <c r="T76" s="59">
        <f t="shared" si="27"/>
        <v>6.8456842903648701E-2</v>
      </c>
      <c r="U76" s="59">
        <f t="shared" si="27"/>
        <v>6.8456842903648701E-2</v>
      </c>
      <c r="V76" s="59">
        <f t="shared" si="27"/>
        <v>6.8456842903648701E-2</v>
      </c>
      <c r="W76" s="59">
        <f t="shared" si="27"/>
        <v>6.8456842903648701E-2</v>
      </c>
      <c r="X76" s="59">
        <f t="shared" si="27"/>
        <v>6.8456842903648701E-2</v>
      </c>
      <c r="Y76" s="59">
        <f t="shared" si="27"/>
        <v>6.8456842903648701E-2</v>
      </c>
      <c r="Z76" s="59">
        <f t="shared" si="25"/>
        <v>6.8456842903648701E-2</v>
      </c>
      <c r="AA76" s="59">
        <f t="shared" si="25"/>
        <v>6.8456842903648701E-2</v>
      </c>
      <c r="AB76" s="59">
        <f t="shared" si="25"/>
        <v>2.2767420978600583</v>
      </c>
      <c r="AC76" s="59">
        <f t="shared" si="25"/>
        <v>0</v>
      </c>
      <c r="AD76" s="59">
        <f t="shared" si="25"/>
        <v>0</v>
      </c>
      <c r="AE76" s="59">
        <f t="shared" si="25"/>
        <v>0</v>
      </c>
      <c r="AF76" s="59">
        <f t="shared" si="25"/>
        <v>0</v>
      </c>
      <c r="AG76" s="59">
        <f t="shared" si="25"/>
        <v>0</v>
      </c>
      <c r="AH76" s="59">
        <f t="shared" si="25"/>
        <v>0</v>
      </c>
      <c r="AI76" s="59">
        <f t="shared" si="25"/>
        <v>0</v>
      </c>
      <c r="AJ76" s="59">
        <f t="shared" si="25"/>
        <v>0</v>
      </c>
      <c r="AK76" s="59">
        <f t="shared" si="25"/>
        <v>0</v>
      </c>
      <c r="AL76" s="59">
        <f t="shared" si="25"/>
        <v>0</v>
      </c>
      <c r="AM76" s="59">
        <f t="shared" si="25"/>
        <v>0</v>
      </c>
      <c r="AN76" s="59">
        <f t="shared" si="25"/>
        <v>0</v>
      </c>
      <c r="AO76" s="59">
        <f t="shared" si="25"/>
        <v>0</v>
      </c>
      <c r="AP76" s="59">
        <f t="shared" si="26"/>
        <v>0</v>
      </c>
      <c r="AQ76" s="59">
        <f t="shared" si="26"/>
        <v>0</v>
      </c>
      <c r="AR76" s="59">
        <f t="shared" si="26"/>
        <v>0</v>
      </c>
      <c r="AS76" s="59">
        <f t="shared" si="26"/>
        <v>0</v>
      </c>
      <c r="AT76" s="59">
        <f t="shared" si="26"/>
        <v>0</v>
      </c>
      <c r="AU76" s="59">
        <f t="shared" si="26"/>
        <v>0</v>
      </c>
      <c r="AV76" s="59">
        <f t="shared" si="26"/>
        <v>0</v>
      </c>
      <c r="AW76" s="59">
        <f t="shared" si="26"/>
        <v>0</v>
      </c>
    </row>
    <row r="77" spans="1:49" x14ac:dyDescent="0.25">
      <c r="A77" s="184">
        <f t="shared" si="24"/>
        <v>20</v>
      </c>
      <c r="B77" s="182">
        <f>AC$7</f>
        <v>3.15E-2</v>
      </c>
      <c r="C77" s="180">
        <f>AC$12</f>
        <v>4.148711590843579E-2</v>
      </c>
      <c r="D77" s="61">
        <f t="shared" si="21"/>
        <v>2.2745338126051022</v>
      </c>
      <c r="E77" s="59">
        <f t="shared" si="22"/>
        <v>7.1647815097060724E-2</v>
      </c>
      <c r="F77" s="3"/>
      <c r="G77" s="3"/>
      <c r="H77" s="3"/>
      <c r="I77" s="3"/>
      <c r="J77" s="59">
        <f t="shared" si="27"/>
        <v>7.1647815097060724E-2</v>
      </c>
      <c r="K77" s="59">
        <f t="shared" si="27"/>
        <v>7.1647815097060724E-2</v>
      </c>
      <c r="L77" s="59">
        <f t="shared" si="27"/>
        <v>7.1647815097060724E-2</v>
      </c>
      <c r="M77" s="59">
        <f t="shared" si="27"/>
        <v>7.1647815097060724E-2</v>
      </c>
      <c r="N77" s="59">
        <f t="shared" si="27"/>
        <v>7.1647815097060724E-2</v>
      </c>
      <c r="O77" s="59">
        <f t="shared" si="27"/>
        <v>7.1647815097060724E-2</v>
      </c>
      <c r="P77" s="59">
        <f t="shared" si="27"/>
        <v>7.1647815097060724E-2</v>
      </c>
      <c r="Q77" s="59">
        <f t="shared" si="27"/>
        <v>7.1647815097060724E-2</v>
      </c>
      <c r="R77" s="59">
        <f t="shared" si="27"/>
        <v>7.1647815097060724E-2</v>
      </c>
      <c r="S77" s="59">
        <f t="shared" si="27"/>
        <v>7.1647815097060724E-2</v>
      </c>
      <c r="T77" s="59">
        <f t="shared" si="27"/>
        <v>7.1647815097060724E-2</v>
      </c>
      <c r="U77" s="59">
        <f t="shared" si="27"/>
        <v>7.1647815097060724E-2</v>
      </c>
      <c r="V77" s="59">
        <f t="shared" si="27"/>
        <v>7.1647815097060724E-2</v>
      </c>
      <c r="W77" s="59">
        <f t="shared" si="27"/>
        <v>7.1647815097060724E-2</v>
      </c>
      <c r="X77" s="59">
        <f t="shared" si="27"/>
        <v>7.1647815097060724E-2</v>
      </c>
      <c r="Y77" s="59">
        <f t="shared" si="27"/>
        <v>7.1647815097060724E-2</v>
      </c>
      <c r="Z77" s="59">
        <f t="shared" si="25"/>
        <v>7.1647815097060724E-2</v>
      </c>
      <c r="AA77" s="59">
        <f t="shared" si="25"/>
        <v>7.1647815097060724E-2</v>
      </c>
      <c r="AB77" s="59">
        <f t="shared" si="25"/>
        <v>7.1647815097060724E-2</v>
      </c>
      <c r="AC77" s="59">
        <f t="shared" si="25"/>
        <v>2.3461816277021628</v>
      </c>
      <c r="AD77" s="59">
        <f t="shared" si="25"/>
        <v>0</v>
      </c>
      <c r="AE77" s="59">
        <f t="shared" si="25"/>
        <v>0</v>
      </c>
      <c r="AF77" s="59">
        <f t="shared" si="25"/>
        <v>0</v>
      </c>
      <c r="AG77" s="59">
        <f t="shared" si="25"/>
        <v>0</v>
      </c>
      <c r="AH77" s="59">
        <f t="shared" si="25"/>
        <v>0</v>
      </c>
      <c r="AI77" s="59">
        <f t="shared" si="25"/>
        <v>0</v>
      </c>
      <c r="AJ77" s="59">
        <f t="shared" si="25"/>
        <v>0</v>
      </c>
      <c r="AK77" s="59">
        <f t="shared" si="25"/>
        <v>0</v>
      </c>
      <c r="AL77" s="59">
        <f t="shared" si="25"/>
        <v>0</v>
      </c>
      <c r="AM77" s="59">
        <f t="shared" si="25"/>
        <v>0</v>
      </c>
      <c r="AN77" s="59">
        <f t="shared" si="25"/>
        <v>0</v>
      </c>
      <c r="AO77" s="59">
        <f t="shared" si="25"/>
        <v>0</v>
      </c>
      <c r="AP77" s="59">
        <f t="shared" si="26"/>
        <v>0</v>
      </c>
      <c r="AQ77" s="59">
        <f t="shared" si="26"/>
        <v>0</v>
      </c>
      <c r="AR77" s="59">
        <f t="shared" si="26"/>
        <v>0</v>
      </c>
      <c r="AS77" s="59">
        <f t="shared" si="26"/>
        <v>0</v>
      </c>
      <c r="AT77" s="59">
        <f t="shared" si="26"/>
        <v>0</v>
      </c>
      <c r="AU77" s="59">
        <f t="shared" si="26"/>
        <v>0</v>
      </c>
      <c r="AV77" s="59">
        <f t="shared" si="26"/>
        <v>0</v>
      </c>
      <c r="AW77" s="59">
        <f t="shared" si="26"/>
        <v>0</v>
      </c>
    </row>
    <row r="78" spans="1:49" x14ac:dyDescent="0.25">
      <c r="A78" s="184">
        <f t="shared" si="24"/>
        <v>21</v>
      </c>
      <c r="B78" s="182">
        <f>AD$7</f>
        <v>3.2000000000000001E-2</v>
      </c>
      <c r="C78" s="180">
        <f>AD$12</f>
        <v>4.2731729385688866E-2</v>
      </c>
      <c r="D78" s="61">
        <f t="shared" si="21"/>
        <v>2.3427698269832558</v>
      </c>
      <c r="E78" s="59">
        <f t="shared" si="22"/>
        <v>7.496863446346419E-2</v>
      </c>
      <c r="F78" s="3"/>
      <c r="G78" s="3"/>
      <c r="H78" s="3"/>
      <c r="I78" s="3"/>
      <c r="J78" s="59">
        <f t="shared" si="27"/>
        <v>7.496863446346419E-2</v>
      </c>
      <c r="K78" s="59">
        <f t="shared" si="27"/>
        <v>7.496863446346419E-2</v>
      </c>
      <c r="L78" s="59">
        <f t="shared" si="27"/>
        <v>7.496863446346419E-2</v>
      </c>
      <c r="M78" s="59">
        <f t="shared" si="27"/>
        <v>7.496863446346419E-2</v>
      </c>
      <c r="N78" s="59">
        <f t="shared" si="27"/>
        <v>7.496863446346419E-2</v>
      </c>
      <c r="O78" s="59">
        <f t="shared" si="27"/>
        <v>7.496863446346419E-2</v>
      </c>
      <c r="P78" s="59">
        <f t="shared" si="27"/>
        <v>7.496863446346419E-2</v>
      </c>
      <c r="Q78" s="59">
        <f t="shared" si="27"/>
        <v>7.496863446346419E-2</v>
      </c>
      <c r="R78" s="59">
        <f t="shared" si="27"/>
        <v>7.496863446346419E-2</v>
      </c>
      <c r="S78" s="59">
        <f t="shared" si="27"/>
        <v>7.496863446346419E-2</v>
      </c>
      <c r="T78" s="59">
        <f t="shared" si="27"/>
        <v>7.496863446346419E-2</v>
      </c>
      <c r="U78" s="59">
        <f t="shared" si="27"/>
        <v>7.496863446346419E-2</v>
      </c>
      <c r="V78" s="59">
        <f t="shared" si="27"/>
        <v>7.496863446346419E-2</v>
      </c>
      <c r="W78" s="59">
        <f t="shared" si="27"/>
        <v>7.496863446346419E-2</v>
      </c>
      <c r="X78" s="59">
        <f t="shared" si="27"/>
        <v>7.496863446346419E-2</v>
      </c>
      <c r="Y78" s="59">
        <f t="shared" si="27"/>
        <v>7.496863446346419E-2</v>
      </c>
      <c r="Z78" s="59">
        <f t="shared" si="25"/>
        <v>7.496863446346419E-2</v>
      </c>
      <c r="AA78" s="59">
        <f t="shared" si="25"/>
        <v>7.496863446346419E-2</v>
      </c>
      <c r="AB78" s="59">
        <f t="shared" si="25"/>
        <v>7.496863446346419E-2</v>
      </c>
      <c r="AC78" s="59">
        <f t="shared" si="25"/>
        <v>7.496863446346419E-2</v>
      </c>
      <c r="AD78" s="59">
        <f t="shared" si="25"/>
        <v>2.4177384614467199</v>
      </c>
      <c r="AE78" s="59">
        <f t="shared" si="25"/>
        <v>0</v>
      </c>
      <c r="AF78" s="59">
        <f t="shared" si="25"/>
        <v>0</v>
      </c>
      <c r="AG78" s="59">
        <f t="shared" si="25"/>
        <v>0</v>
      </c>
      <c r="AH78" s="59">
        <f t="shared" si="25"/>
        <v>0</v>
      </c>
      <c r="AI78" s="59">
        <f t="shared" si="25"/>
        <v>0</v>
      </c>
      <c r="AJ78" s="59">
        <f t="shared" si="25"/>
        <v>0</v>
      </c>
      <c r="AK78" s="59">
        <f t="shared" si="25"/>
        <v>0</v>
      </c>
      <c r="AL78" s="59">
        <f t="shared" si="25"/>
        <v>0</v>
      </c>
      <c r="AM78" s="59">
        <f t="shared" si="25"/>
        <v>0</v>
      </c>
      <c r="AN78" s="59">
        <f t="shared" si="25"/>
        <v>0</v>
      </c>
      <c r="AO78" s="59">
        <f t="shared" si="25"/>
        <v>0</v>
      </c>
      <c r="AP78" s="59">
        <f t="shared" si="26"/>
        <v>0</v>
      </c>
      <c r="AQ78" s="59">
        <f t="shared" si="26"/>
        <v>0</v>
      </c>
      <c r="AR78" s="59">
        <f t="shared" si="26"/>
        <v>0</v>
      </c>
      <c r="AS78" s="59">
        <f t="shared" si="26"/>
        <v>0</v>
      </c>
      <c r="AT78" s="59">
        <f t="shared" si="26"/>
        <v>0</v>
      </c>
      <c r="AU78" s="59">
        <f t="shared" si="26"/>
        <v>0</v>
      </c>
      <c r="AV78" s="59">
        <f t="shared" si="26"/>
        <v>0</v>
      </c>
      <c r="AW78" s="59">
        <f t="shared" si="26"/>
        <v>0</v>
      </c>
    </row>
    <row r="79" spans="1:49" x14ac:dyDescent="0.25">
      <c r="A79" s="184">
        <f t="shared" si="24"/>
        <v>22</v>
      </c>
      <c r="B79" s="182">
        <f>AE$7</f>
        <v>3.2300000000000002E-2</v>
      </c>
      <c r="C79" s="180">
        <f>AE$12</f>
        <v>4.4013681267259533E-2</v>
      </c>
      <c r="D79" s="61">
        <f t="shared" si="21"/>
        <v>2.4130529217927532</v>
      </c>
      <c r="E79" s="59">
        <f t="shared" si="22"/>
        <v>7.7941609373905929E-2</v>
      </c>
      <c r="F79" s="3"/>
      <c r="G79" s="3"/>
      <c r="H79" s="3"/>
      <c r="I79" s="3"/>
      <c r="J79" s="59">
        <f t="shared" si="27"/>
        <v>7.7941609373905929E-2</v>
      </c>
      <c r="K79" s="59">
        <f t="shared" si="27"/>
        <v>7.7941609373905929E-2</v>
      </c>
      <c r="L79" s="59">
        <f t="shared" si="27"/>
        <v>7.7941609373905929E-2</v>
      </c>
      <c r="M79" s="59">
        <f t="shared" si="27"/>
        <v>7.7941609373905929E-2</v>
      </c>
      <c r="N79" s="59">
        <f t="shared" si="27"/>
        <v>7.7941609373905929E-2</v>
      </c>
      <c r="O79" s="59">
        <f t="shared" si="27"/>
        <v>7.7941609373905929E-2</v>
      </c>
      <c r="P79" s="59">
        <f t="shared" si="27"/>
        <v>7.7941609373905929E-2</v>
      </c>
      <c r="Q79" s="59">
        <f t="shared" si="27"/>
        <v>7.7941609373905929E-2</v>
      </c>
      <c r="R79" s="59">
        <f t="shared" si="27"/>
        <v>7.7941609373905929E-2</v>
      </c>
      <c r="S79" s="59">
        <f t="shared" si="27"/>
        <v>7.7941609373905929E-2</v>
      </c>
      <c r="T79" s="59">
        <f t="shared" si="27"/>
        <v>7.7941609373905929E-2</v>
      </c>
      <c r="U79" s="59">
        <f t="shared" si="27"/>
        <v>7.7941609373905929E-2</v>
      </c>
      <c r="V79" s="59">
        <f t="shared" si="27"/>
        <v>7.7941609373905929E-2</v>
      </c>
      <c r="W79" s="59">
        <f t="shared" si="27"/>
        <v>7.7941609373905929E-2</v>
      </c>
      <c r="X79" s="59">
        <f t="shared" si="27"/>
        <v>7.7941609373905929E-2</v>
      </c>
      <c r="Y79" s="59">
        <f t="shared" si="27"/>
        <v>7.7941609373905929E-2</v>
      </c>
      <c r="Z79" s="59">
        <f t="shared" si="25"/>
        <v>7.7941609373905929E-2</v>
      </c>
      <c r="AA79" s="59">
        <f t="shared" si="25"/>
        <v>7.7941609373905929E-2</v>
      </c>
      <c r="AB79" s="59">
        <f t="shared" si="25"/>
        <v>7.7941609373905929E-2</v>
      </c>
      <c r="AC79" s="59">
        <f t="shared" si="25"/>
        <v>7.7941609373905929E-2</v>
      </c>
      <c r="AD79" s="59">
        <f t="shared" si="25"/>
        <v>7.7941609373905929E-2</v>
      </c>
      <c r="AE79" s="59">
        <f t="shared" si="25"/>
        <v>2.4909945311666593</v>
      </c>
      <c r="AF79" s="59">
        <f t="shared" si="25"/>
        <v>0</v>
      </c>
      <c r="AG79" s="59">
        <f t="shared" si="25"/>
        <v>0</v>
      </c>
      <c r="AH79" s="59">
        <f t="shared" si="25"/>
        <v>0</v>
      </c>
      <c r="AI79" s="59">
        <f t="shared" si="25"/>
        <v>0</v>
      </c>
      <c r="AJ79" s="59">
        <f t="shared" si="25"/>
        <v>0</v>
      </c>
      <c r="AK79" s="59">
        <f t="shared" si="25"/>
        <v>0</v>
      </c>
      <c r="AL79" s="59">
        <f t="shared" si="25"/>
        <v>0</v>
      </c>
      <c r="AM79" s="59">
        <f t="shared" si="25"/>
        <v>0</v>
      </c>
      <c r="AN79" s="59">
        <f t="shared" si="25"/>
        <v>0</v>
      </c>
      <c r="AO79" s="59">
        <f t="shared" si="25"/>
        <v>0</v>
      </c>
      <c r="AP79" s="59">
        <f t="shared" si="26"/>
        <v>0</v>
      </c>
      <c r="AQ79" s="59">
        <f t="shared" si="26"/>
        <v>0</v>
      </c>
      <c r="AR79" s="59">
        <f t="shared" si="26"/>
        <v>0</v>
      </c>
      <c r="AS79" s="59">
        <f t="shared" si="26"/>
        <v>0</v>
      </c>
      <c r="AT79" s="59">
        <f t="shared" si="26"/>
        <v>0</v>
      </c>
      <c r="AU79" s="59">
        <f t="shared" si="26"/>
        <v>0</v>
      </c>
      <c r="AV79" s="59">
        <f t="shared" si="26"/>
        <v>0</v>
      </c>
      <c r="AW79" s="59">
        <f t="shared" si="26"/>
        <v>0</v>
      </c>
    </row>
    <row r="80" spans="1:49" x14ac:dyDescent="0.25">
      <c r="A80" s="184">
        <f t="shared" si="24"/>
        <v>23</v>
      </c>
      <c r="B80" s="182">
        <f>AF$7</f>
        <v>3.2500000000000001E-2</v>
      </c>
      <c r="C80" s="180">
        <f>AF$12</f>
        <v>4.5334091705277323E-2</v>
      </c>
      <c r="D80" s="61">
        <f t="shared" si="21"/>
        <v>2.4854445094465363</v>
      </c>
      <c r="E80" s="59">
        <f t="shared" si="22"/>
        <v>8.0776946557012438E-2</v>
      </c>
      <c r="F80" s="3"/>
      <c r="G80" s="3"/>
      <c r="H80" s="3"/>
      <c r="I80" s="3"/>
      <c r="J80" s="59">
        <f t="shared" si="27"/>
        <v>8.0776946557012438E-2</v>
      </c>
      <c r="K80" s="59">
        <f t="shared" si="27"/>
        <v>8.0776946557012438E-2</v>
      </c>
      <c r="L80" s="59">
        <f t="shared" si="27"/>
        <v>8.0776946557012438E-2</v>
      </c>
      <c r="M80" s="59">
        <f t="shared" si="27"/>
        <v>8.0776946557012438E-2</v>
      </c>
      <c r="N80" s="59">
        <f t="shared" si="27"/>
        <v>8.0776946557012438E-2</v>
      </c>
      <c r="O80" s="59">
        <f t="shared" si="27"/>
        <v>8.0776946557012438E-2</v>
      </c>
      <c r="P80" s="59">
        <f t="shared" si="27"/>
        <v>8.0776946557012438E-2</v>
      </c>
      <c r="Q80" s="59">
        <f t="shared" si="27"/>
        <v>8.0776946557012438E-2</v>
      </c>
      <c r="R80" s="59">
        <f t="shared" si="27"/>
        <v>8.0776946557012438E-2</v>
      </c>
      <c r="S80" s="59">
        <f t="shared" si="27"/>
        <v>8.0776946557012438E-2</v>
      </c>
      <c r="T80" s="59">
        <f t="shared" si="27"/>
        <v>8.0776946557012438E-2</v>
      </c>
      <c r="U80" s="59">
        <f t="shared" si="27"/>
        <v>8.0776946557012438E-2</v>
      </c>
      <c r="V80" s="59">
        <f t="shared" si="27"/>
        <v>8.0776946557012438E-2</v>
      </c>
      <c r="W80" s="59">
        <f t="shared" si="27"/>
        <v>8.0776946557012438E-2</v>
      </c>
      <c r="X80" s="59">
        <f t="shared" si="27"/>
        <v>8.0776946557012438E-2</v>
      </c>
      <c r="Y80" s="59">
        <f t="shared" si="27"/>
        <v>8.0776946557012438E-2</v>
      </c>
      <c r="Z80" s="59">
        <f t="shared" si="25"/>
        <v>8.0776946557012438E-2</v>
      </c>
      <c r="AA80" s="59">
        <f t="shared" si="25"/>
        <v>8.0776946557012438E-2</v>
      </c>
      <c r="AB80" s="59">
        <f t="shared" si="25"/>
        <v>8.0776946557012438E-2</v>
      </c>
      <c r="AC80" s="59">
        <f t="shared" si="25"/>
        <v>8.0776946557012438E-2</v>
      </c>
      <c r="AD80" s="59">
        <f t="shared" si="25"/>
        <v>8.0776946557012438E-2</v>
      </c>
      <c r="AE80" s="59">
        <f t="shared" si="25"/>
        <v>8.0776946557012438E-2</v>
      </c>
      <c r="AF80" s="59">
        <f t="shared" si="25"/>
        <v>2.5662214560035488</v>
      </c>
      <c r="AG80" s="59">
        <f t="shared" si="25"/>
        <v>0</v>
      </c>
      <c r="AH80" s="59">
        <f t="shared" si="25"/>
        <v>0</v>
      </c>
      <c r="AI80" s="59">
        <f t="shared" si="25"/>
        <v>0</v>
      </c>
      <c r="AJ80" s="59">
        <f t="shared" si="25"/>
        <v>0</v>
      </c>
      <c r="AK80" s="59">
        <f t="shared" si="25"/>
        <v>0</v>
      </c>
      <c r="AL80" s="59">
        <f t="shared" si="25"/>
        <v>0</v>
      </c>
      <c r="AM80" s="59">
        <f t="shared" si="25"/>
        <v>0</v>
      </c>
      <c r="AN80" s="59">
        <f t="shared" si="25"/>
        <v>0</v>
      </c>
      <c r="AO80" s="59">
        <f t="shared" si="25"/>
        <v>0</v>
      </c>
      <c r="AP80" s="59">
        <f t="shared" si="26"/>
        <v>0</v>
      </c>
      <c r="AQ80" s="59">
        <f t="shared" si="26"/>
        <v>0</v>
      </c>
      <c r="AR80" s="59">
        <f t="shared" si="26"/>
        <v>0</v>
      </c>
      <c r="AS80" s="59">
        <f t="shared" si="26"/>
        <v>0</v>
      </c>
      <c r="AT80" s="59">
        <f t="shared" si="26"/>
        <v>0</v>
      </c>
      <c r="AU80" s="59">
        <f t="shared" si="26"/>
        <v>0</v>
      </c>
      <c r="AV80" s="59">
        <f t="shared" si="26"/>
        <v>0</v>
      </c>
      <c r="AW80" s="59">
        <f t="shared" si="26"/>
        <v>0</v>
      </c>
    </row>
    <row r="81" spans="1:49" x14ac:dyDescent="0.25">
      <c r="A81" s="184">
        <f t="shared" si="24"/>
        <v>24</v>
      </c>
      <c r="B81" s="182">
        <f>AG$7</f>
        <v>3.27E-2</v>
      </c>
      <c r="C81" s="180">
        <f>AG$12</f>
        <v>4.6694114456435641E-2</v>
      </c>
      <c r="D81" s="61">
        <f t="shared" si="21"/>
        <v>2.5600078447299319</v>
      </c>
      <c r="E81" s="59">
        <f t="shared" si="22"/>
        <v>8.3712256522668768E-2</v>
      </c>
      <c r="F81" s="3"/>
      <c r="G81" s="3"/>
      <c r="H81" s="3"/>
      <c r="I81" s="3"/>
      <c r="J81" s="59">
        <f t="shared" si="27"/>
        <v>8.3712256522668768E-2</v>
      </c>
      <c r="K81" s="59">
        <f t="shared" si="27"/>
        <v>8.3712256522668768E-2</v>
      </c>
      <c r="L81" s="59">
        <f t="shared" si="27"/>
        <v>8.3712256522668768E-2</v>
      </c>
      <c r="M81" s="59">
        <f t="shared" si="27"/>
        <v>8.3712256522668768E-2</v>
      </c>
      <c r="N81" s="59">
        <f t="shared" si="27"/>
        <v>8.3712256522668768E-2</v>
      </c>
      <c r="O81" s="59">
        <f t="shared" si="27"/>
        <v>8.3712256522668768E-2</v>
      </c>
      <c r="P81" s="59">
        <f t="shared" si="27"/>
        <v>8.3712256522668768E-2</v>
      </c>
      <c r="Q81" s="59">
        <f t="shared" si="27"/>
        <v>8.3712256522668768E-2</v>
      </c>
      <c r="R81" s="59">
        <f t="shared" si="27"/>
        <v>8.3712256522668768E-2</v>
      </c>
      <c r="S81" s="59">
        <f t="shared" si="27"/>
        <v>8.3712256522668768E-2</v>
      </c>
      <c r="T81" s="59">
        <f t="shared" si="27"/>
        <v>8.3712256522668768E-2</v>
      </c>
      <c r="U81" s="59">
        <f t="shared" si="27"/>
        <v>8.3712256522668768E-2</v>
      </c>
      <c r="V81" s="59">
        <f t="shared" si="27"/>
        <v>8.3712256522668768E-2</v>
      </c>
      <c r="W81" s="59">
        <f t="shared" si="27"/>
        <v>8.3712256522668768E-2</v>
      </c>
      <c r="X81" s="59">
        <f t="shared" si="27"/>
        <v>8.3712256522668768E-2</v>
      </c>
      <c r="Y81" s="59">
        <f t="shared" si="27"/>
        <v>8.3712256522668768E-2</v>
      </c>
      <c r="Z81" s="59">
        <f t="shared" si="25"/>
        <v>8.3712256522668768E-2</v>
      </c>
      <c r="AA81" s="59">
        <f t="shared" si="25"/>
        <v>8.3712256522668768E-2</v>
      </c>
      <c r="AB81" s="59">
        <f t="shared" si="25"/>
        <v>8.3712256522668768E-2</v>
      </c>
      <c r="AC81" s="59">
        <f t="shared" si="25"/>
        <v>8.3712256522668768E-2</v>
      </c>
      <c r="AD81" s="59">
        <f t="shared" si="25"/>
        <v>8.3712256522668768E-2</v>
      </c>
      <c r="AE81" s="59">
        <f t="shared" si="25"/>
        <v>8.3712256522668768E-2</v>
      </c>
      <c r="AF81" s="59">
        <f t="shared" si="25"/>
        <v>8.3712256522668768E-2</v>
      </c>
      <c r="AG81" s="59">
        <f t="shared" si="25"/>
        <v>2.6437201012526006</v>
      </c>
      <c r="AH81" s="59">
        <f t="shared" si="25"/>
        <v>0</v>
      </c>
      <c r="AI81" s="59">
        <f t="shared" si="25"/>
        <v>0</v>
      </c>
      <c r="AJ81" s="59">
        <f t="shared" si="25"/>
        <v>0</v>
      </c>
      <c r="AK81" s="59">
        <f t="shared" si="25"/>
        <v>0</v>
      </c>
      <c r="AL81" s="59">
        <f t="shared" si="25"/>
        <v>0</v>
      </c>
      <c r="AM81" s="59">
        <f t="shared" si="25"/>
        <v>0</v>
      </c>
      <c r="AN81" s="59">
        <f t="shared" si="25"/>
        <v>0</v>
      </c>
      <c r="AO81" s="59">
        <f t="shared" si="25"/>
        <v>0</v>
      </c>
      <c r="AP81" s="59">
        <f t="shared" si="26"/>
        <v>0</v>
      </c>
      <c r="AQ81" s="59">
        <f t="shared" si="26"/>
        <v>0</v>
      </c>
      <c r="AR81" s="59">
        <f t="shared" si="26"/>
        <v>0</v>
      </c>
      <c r="AS81" s="59">
        <f t="shared" si="26"/>
        <v>0</v>
      </c>
      <c r="AT81" s="59">
        <f t="shared" si="26"/>
        <v>0</v>
      </c>
      <c r="AU81" s="59">
        <f t="shared" si="26"/>
        <v>0</v>
      </c>
      <c r="AV81" s="59">
        <f t="shared" si="26"/>
        <v>0</v>
      </c>
      <c r="AW81" s="59">
        <f t="shared" si="26"/>
        <v>0</v>
      </c>
    </row>
    <row r="82" spans="1:49" x14ac:dyDescent="0.25">
      <c r="A82" s="184">
        <f t="shared" si="24"/>
        <v>25</v>
      </c>
      <c r="B82" s="182">
        <f>AH$7</f>
        <v>3.2899999999999999E-2</v>
      </c>
      <c r="C82" s="180">
        <f>AH$12</f>
        <v>4.8094937890128711E-2</v>
      </c>
      <c r="D82" s="61">
        <f t="shared" si="21"/>
        <v>2.6368080800718303</v>
      </c>
      <c r="E82" s="59">
        <f t="shared" si="22"/>
        <v>8.675098583436322E-2</v>
      </c>
      <c r="F82" s="3"/>
      <c r="G82" s="3"/>
      <c r="H82" s="3"/>
      <c r="I82" s="3"/>
      <c r="J82" s="59">
        <f t="shared" si="27"/>
        <v>8.675098583436322E-2</v>
      </c>
      <c r="K82" s="59">
        <f t="shared" si="27"/>
        <v>8.675098583436322E-2</v>
      </c>
      <c r="L82" s="59">
        <f t="shared" si="27"/>
        <v>8.675098583436322E-2</v>
      </c>
      <c r="M82" s="59">
        <f t="shared" si="27"/>
        <v>8.675098583436322E-2</v>
      </c>
      <c r="N82" s="59">
        <f t="shared" si="27"/>
        <v>8.675098583436322E-2</v>
      </c>
      <c r="O82" s="59">
        <f t="shared" si="27"/>
        <v>8.675098583436322E-2</v>
      </c>
      <c r="P82" s="59">
        <f t="shared" si="27"/>
        <v>8.675098583436322E-2</v>
      </c>
      <c r="Q82" s="59">
        <f t="shared" si="27"/>
        <v>8.675098583436322E-2</v>
      </c>
      <c r="R82" s="59">
        <f t="shared" si="27"/>
        <v>8.675098583436322E-2</v>
      </c>
      <c r="S82" s="59">
        <f t="shared" si="27"/>
        <v>8.675098583436322E-2</v>
      </c>
      <c r="T82" s="59">
        <f t="shared" si="27"/>
        <v>8.675098583436322E-2</v>
      </c>
      <c r="U82" s="59">
        <f t="shared" si="27"/>
        <v>8.675098583436322E-2</v>
      </c>
      <c r="V82" s="59">
        <f t="shared" si="27"/>
        <v>8.675098583436322E-2</v>
      </c>
      <c r="W82" s="59">
        <f t="shared" si="27"/>
        <v>8.675098583436322E-2</v>
      </c>
      <c r="X82" s="59">
        <f t="shared" si="27"/>
        <v>8.675098583436322E-2</v>
      </c>
      <c r="Y82" s="59">
        <f t="shared" si="27"/>
        <v>8.675098583436322E-2</v>
      </c>
      <c r="Z82" s="59">
        <f t="shared" si="25"/>
        <v>8.675098583436322E-2</v>
      </c>
      <c r="AA82" s="59">
        <f t="shared" si="25"/>
        <v>8.675098583436322E-2</v>
      </c>
      <c r="AB82" s="59">
        <f t="shared" si="25"/>
        <v>8.675098583436322E-2</v>
      </c>
      <c r="AC82" s="59">
        <f t="shared" si="25"/>
        <v>8.675098583436322E-2</v>
      </c>
      <c r="AD82" s="59">
        <f t="shared" si="25"/>
        <v>8.675098583436322E-2</v>
      </c>
      <c r="AE82" s="59">
        <f t="shared" si="25"/>
        <v>8.675098583436322E-2</v>
      </c>
      <c r="AF82" s="59">
        <f t="shared" si="25"/>
        <v>8.675098583436322E-2</v>
      </c>
      <c r="AG82" s="59">
        <f t="shared" si="25"/>
        <v>8.675098583436322E-2</v>
      </c>
      <c r="AH82" s="59">
        <f t="shared" si="25"/>
        <v>2.7235590659061937</v>
      </c>
      <c r="AI82" s="59">
        <f t="shared" si="25"/>
        <v>0</v>
      </c>
      <c r="AJ82" s="59">
        <f t="shared" si="25"/>
        <v>0</v>
      </c>
      <c r="AK82" s="59">
        <f t="shared" si="25"/>
        <v>0</v>
      </c>
      <c r="AL82" s="59">
        <f t="shared" si="25"/>
        <v>0</v>
      </c>
      <c r="AM82" s="59">
        <f t="shared" si="25"/>
        <v>0</v>
      </c>
      <c r="AN82" s="59">
        <f t="shared" si="25"/>
        <v>0</v>
      </c>
      <c r="AO82" s="59">
        <f t="shared" si="25"/>
        <v>0</v>
      </c>
      <c r="AP82" s="59">
        <f t="shared" si="26"/>
        <v>0</v>
      </c>
      <c r="AQ82" s="59">
        <f t="shared" si="26"/>
        <v>0</v>
      </c>
      <c r="AR82" s="59">
        <f t="shared" si="26"/>
        <v>0</v>
      </c>
      <c r="AS82" s="59">
        <f t="shared" si="26"/>
        <v>0</v>
      </c>
      <c r="AT82" s="59">
        <f t="shared" si="26"/>
        <v>0</v>
      </c>
      <c r="AU82" s="59">
        <f t="shared" si="26"/>
        <v>0</v>
      </c>
      <c r="AV82" s="59">
        <f t="shared" si="26"/>
        <v>0</v>
      </c>
      <c r="AW82" s="59">
        <f t="shared" si="26"/>
        <v>0</v>
      </c>
    </row>
    <row r="83" spans="1:49" x14ac:dyDescent="0.25">
      <c r="A83" s="184">
        <f t="shared" si="24"/>
        <v>26</v>
      </c>
      <c r="B83" s="182">
        <f>AI$7</f>
        <v>3.3100000000000004E-2</v>
      </c>
      <c r="C83" s="180">
        <f>AI$12</f>
        <v>4.9537786026832578E-2</v>
      </c>
      <c r="D83" s="61">
        <f t="shared" si="21"/>
        <v>2.7159123224739852</v>
      </c>
      <c r="E83" s="59">
        <f t="shared" si="22"/>
        <v>8.9896697873888917E-2</v>
      </c>
      <c r="F83" s="3"/>
      <c r="G83" s="3"/>
      <c r="H83" s="3"/>
      <c r="I83" s="3"/>
      <c r="J83" s="59">
        <f t="shared" si="27"/>
        <v>8.9896697873888917E-2</v>
      </c>
      <c r="K83" s="59">
        <f t="shared" si="27"/>
        <v>8.9896697873888917E-2</v>
      </c>
      <c r="L83" s="59">
        <f t="shared" si="27"/>
        <v>8.9896697873888917E-2</v>
      </c>
      <c r="M83" s="59">
        <f t="shared" si="27"/>
        <v>8.9896697873888917E-2</v>
      </c>
      <c r="N83" s="59">
        <f t="shared" si="27"/>
        <v>8.9896697873888917E-2</v>
      </c>
      <c r="O83" s="59">
        <f t="shared" si="27"/>
        <v>8.9896697873888917E-2</v>
      </c>
      <c r="P83" s="59">
        <f t="shared" si="27"/>
        <v>8.9896697873888917E-2</v>
      </c>
      <c r="Q83" s="59">
        <f t="shared" si="27"/>
        <v>8.9896697873888917E-2</v>
      </c>
      <c r="R83" s="59">
        <f t="shared" si="27"/>
        <v>8.9896697873888917E-2</v>
      </c>
      <c r="S83" s="59">
        <f t="shared" si="27"/>
        <v>8.9896697873888917E-2</v>
      </c>
      <c r="T83" s="59">
        <f t="shared" si="27"/>
        <v>8.9896697873888917E-2</v>
      </c>
      <c r="U83" s="59">
        <f t="shared" si="27"/>
        <v>8.9896697873888917E-2</v>
      </c>
      <c r="V83" s="59">
        <f t="shared" si="27"/>
        <v>8.9896697873888917E-2</v>
      </c>
      <c r="W83" s="59">
        <f t="shared" si="27"/>
        <v>8.9896697873888917E-2</v>
      </c>
      <c r="X83" s="59">
        <f t="shared" si="27"/>
        <v>8.9896697873888917E-2</v>
      </c>
      <c r="Y83" s="59">
        <f t="shared" si="27"/>
        <v>8.9896697873888917E-2</v>
      </c>
      <c r="Z83" s="59">
        <f t="shared" si="25"/>
        <v>8.9896697873888917E-2</v>
      </c>
      <c r="AA83" s="59">
        <f t="shared" si="25"/>
        <v>8.9896697873888917E-2</v>
      </c>
      <c r="AB83" s="59">
        <f t="shared" si="25"/>
        <v>8.9896697873888917E-2</v>
      </c>
      <c r="AC83" s="59">
        <f t="shared" si="25"/>
        <v>8.9896697873888917E-2</v>
      </c>
      <c r="AD83" s="59">
        <f t="shared" si="25"/>
        <v>8.9896697873888917E-2</v>
      </c>
      <c r="AE83" s="59">
        <f t="shared" si="25"/>
        <v>8.9896697873888917E-2</v>
      </c>
      <c r="AF83" s="59">
        <f t="shared" si="25"/>
        <v>8.9896697873888917E-2</v>
      </c>
      <c r="AG83" s="59">
        <f t="shared" si="25"/>
        <v>8.9896697873888917E-2</v>
      </c>
      <c r="AH83" s="59">
        <f t="shared" si="25"/>
        <v>8.9896697873888917E-2</v>
      </c>
      <c r="AI83" s="59">
        <f t="shared" si="25"/>
        <v>2.805809020347874</v>
      </c>
      <c r="AJ83" s="59">
        <f t="shared" si="25"/>
        <v>0</v>
      </c>
      <c r="AK83" s="59">
        <f t="shared" si="25"/>
        <v>0</v>
      </c>
      <c r="AL83" s="59">
        <f t="shared" si="25"/>
        <v>0</v>
      </c>
      <c r="AM83" s="59">
        <f t="shared" si="25"/>
        <v>0</v>
      </c>
      <c r="AN83" s="59">
        <f t="shared" si="25"/>
        <v>0</v>
      </c>
      <c r="AO83" s="59">
        <f t="shared" si="25"/>
        <v>0</v>
      </c>
      <c r="AP83" s="59">
        <f t="shared" si="26"/>
        <v>0</v>
      </c>
      <c r="AQ83" s="59">
        <f t="shared" si="26"/>
        <v>0</v>
      </c>
      <c r="AR83" s="59">
        <f t="shared" si="26"/>
        <v>0</v>
      </c>
      <c r="AS83" s="59">
        <f t="shared" si="26"/>
        <v>0</v>
      </c>
      <c r="AT83" s="59">
        <f t="shared" si="26"/>
        <v>0</v>
      </c>
      <c r="AU83" s="59">
        <f t="shared" si="26"/>
        <v>0</v>
      </c>
      <c r="AV83" s="59">
        <f t="shared" si="26"/>
        <v>0</v>
      </c>
      <c r="AW83" s="59">
        <f t="shared" si="26"/>
        <v>0</v>
      </c>
    </row>
    <row r="84" spans="1:49" x14ac:dyDescent="0.25">
      <c r="A84" s="184">
        <f t="shared" si="24"/>
        <v>27</v>
      </c>
      <c r="B84" s="182">
        <f>AJ$7</f>
        <v>3.32E-2</v>
      </c>
      <c r="C84" s="180">
        <f>AJ$12</f>
        <v>5.1023919607637559E-2</v>
      </c>
      <c r="D84" s="61">
        <f t="shared" si="21"/>
        <v>2.7973896921482049</v>
      </c>
      <c r="E84" s="59">
        <f t="shared" si="22"/>
        <v>9.28733377793204E-2</v>
      </c>
      <c r="F84" s="3"/>
      <c r="G84" s="3"/>
      <c r="H84" s="3"/>
      <c r="I84" s="3"/>
      <c r="J84" s="59">
        <f t="shared" si="27"/>
        <v>9.28733377793204E-2</v>
      </c>
      <c r="K84" s="59">
        <f t="shared" si="27"/>
        <v>9.28733377793204E-2</v>
      </c>
      <c r="L84" s="59">
        <f t="shared" si="27"/>
        <v>9.28733377793204E-2</v>
      </c>
      <c r="M84" s="59">
        <f t="shared" si="27"/>
        <v>9.28733377793204E-2</v>
      </c>
      <c r="N84" s="59">
        <f t="shared" si="27"/>
        <v>9.28733377793204E-2</v>
      </c>
      <c r="O84" s="59">
        <f t="shared" si="27"/>
        <v>9.28733377793204E-2</v>
      </c>
      <c r="P84" s="59">
        <f t="shared" si="27"/>
        <v>9.28733377793204E-2</v>
      </c>
      <c r="Q84" s="59">
        <f t="shared" si="27"/>
        <v>9.28733377793204E-2</v>
      </c>
      <c r="R84" s="59">
        <f t="shared" si="27"/>
        <v>9.28733377793204E-2</v>
      </c>
      <c r="S84" s="59">
        <f t="shared" si="27"/>
        <v>9.28733377793204E-2</v>
      </c>
      <c r="T84" s="59">
        <f t="shared" si="27"/>
        <v>9.28733377793204E-2</v>
      </c>
      <c r="U84" s="59">
        <f t="shared" si="27"/>
        <v>9.28733377793204E-2</v>
      </c>
      <c r="V84" s="59">
        <f t="shared" si="27"/>
        <v>9.28733377793204E-2</v>
      </c>
      <c r="W84" s="59">
        <f t="shared" si="27"/>
        <v>9.28733377793204E-2</v>
      </c>
      <c r="X84" s="59">
        <f t="shared" si="27"/>
        <v>9.28733377793204E-2</v>
      </c>
      <c r="Y84" s="59">
        <f t="shared" si="27"/>
        <v>9.28733377793204E-2</v>
      </c>
      <c r="Z84" s="59">
        <f t="shared" si="25"/>
        <v>9.28733377793204E-2</v>
      </c>
      <c r="AA84" s="59">
        <f t="shared" si="25"/>
        <v>9.28733377793204E-2</v>
      </c>
      <c r="AB84" s="59">
        <f t="shared" si="25"/>
        <v>9.28733377793204E-2</v>
      </c>
      <c r="AC84" s="59">
        <f t="shared" si="25"/>
        <v>9.28733377793204E-2</v>
      </c>
      <c r="AD84" s="59">
        <f t="shared" si="25"/>
        <v>9.28733377793204E-2</v>
      </c>
      <c r="AE84" s="59">
        <f t="shared" si="25"/>
        <v>9.28733377793204E-2</v>
      </c>
      <c r="AF84" s="59">
        <f t="shared" si="25"/>
        <v>9.28733377793204E-2</v>
      </c>
      <c r="AG84" s="59">
        <f t="shared" si="25"/>
        <v>9.28733377793204E-2</v>
      </c>
      <c r="AH84" s="59">
        <f t="shared" si="25"/>
        <v>9.28733377793204E-2</v>
      </c>
      <c r="AI84" s="59">
        <f t="shared" si="25"/>
        <v>9.28733377793204E-2</v>
      </c>
      <c r="AJ84" s="59">
        <f t="shared" si="25"/>
        <v>2.8902630299275254</v>
      </c>
      <c r="AK84" s="59">
        <f t="shared" si="25"/>
        <v>0</v>
      </c>
      <c r="AL84" s="59">
        <f t="shared" si="25"/>
        <v>0</v>
      </c>
      <c r="AM84" s="59">
        <f t="shared" si="25"/>
        <v>0</v>
      </c>
      <c r="AN84" s="59">
        <f t="shared" si="25"/>
        <v>0</v>
      </c>
      <c r="AO84" s="59">
        <f t="shared" si="25"/>
        <v>0</v>
      </c>
      <c r="AP84" s="59">
        <f t="shared" si="26"/>
        <v>0</v>
      </c>
      <c r="AQ84" s="59">
        <f t="shared" si="26"/>
        <v>0</v>
      </c>
      <c r="AR84" s="59">
        <f t="shared" si="26"/>
        <v>0</v>
      </c>
      <c r="AS84" s="59">
        <f t="shared" si="26"/>
        <v>0</v>
      </c>
      <c r="AT84" s="59">
        <f t="shared" si="26"/>
        <v>0</v>
      </c>
      <c r="AU84" s="59">
        <f t="shared" si="26"/>
        <v>0</v>
      </c>
      <c r="AV84" s="59">
        <f t="shared" si="26"/>
        <v>0</v>
      </c>
      <c r="AW84" s="59">
        <f t="shared" si="26"/>
        <v>0</v>
      </c>
    </row>
    <row r="85" spans="1:49" x14ac:dyDescent="0.25">
      <c r="A85" s="184">
        <f t="shared" si="24"/>
        <v>28</v>
      </c>
      <c r="B85" s="182">
        <f>AK$7</f>
        <v>3.3300000000000003E-2</v>
      </c>
      <c r="C85" s="180">
        <f>AK$12</f>
        <v>5.2554637195866685E-2</v>
      </c>
      <c r="D85" s="61">
        <f t="shared" si="21"/>
        <v>2.8813113829126511</v>
      </c>
      <c r="E85" s="59">
        <f t="shared" si="22"/>
        <v>9.5947669050991294E-2</v>
      </c>
      <c r="F85" s="3"/>
      <c r="G85" s="3"/>
      <c r="H85" s="3"/>
      <c r="I85" s="3"/>
      <c r="J85" s="59">
        <f t="shared" si="27"/>
        <v>9.5947669050991294E-2</v>
      </c>
      <c r="K85" s="59">
        <f t="shared" si="27"/>
        <v>9.5947669050991294E-2</v>
      </c>
      <c r="L85" s="59">
        <f t="shared" si="27"/>
        <v>9.5947669050991294E-2</v>
      </c>
      <c r="M85" s="59">
        <f t="shared" si="27"/>
        <v>9.5947669050991294E-2</v>
      </c>
      <c r="N85" s="59">
        <f t="shared" si="27"/>
        <v>9.5947669050991294E-2</v>
      </c>
      <c r="O85" s="59">
        <f t="shared" si="27"/>
        <v>9.5947669050991294E-2</v>
      </c>
      <c r="P85" s="59">
        <f t="shared" si="27"/>
        <v>9.5947669050991294E-2</v>
      </c>
      <c r="Q85" s="59">
        <f t="shared" si="27"/>
        <v>9.5947669050991294E-2</v>
      </c>
      <c r="R85" s="59">
        <f t="shared" si="27"/>
        <v>9.5947669050991294E-2</v>
      </c>
      <c r="S85" s="59">
        <f t="shared" si="27"/>
        <v>9.5947669050991294E-2</v>
      </c>
      <c r="T85" s="59">
        <f t="shared" si="27"/>
        <v>9.5947669050991294E-2</v>
      </c>
      <c r="U85" s="59">
        <f t="shared" si="27"/>
        <v>9.5947669050991294E-2</v>
      </c>
      <c r="V85" s="59">
        <f t="shared" si="27"/>
        <v>9.5947669050991294E-2</v>
      </c>
      <c r="W85" s="59">
        <f t="shared" si="27"/>
        <v>9.5947669050991294E-2</v>
      </c>
      <c r="X85" s="59">
        <f t="shared" si="27"/>
        <v>9.5947669050991294E-2</v>
      </c>
      <c r="Y85" s="59">
        <f t="shared" si="27"/>
        <v>9.5947669050991294E-2</v>
      </c>
      <c r="Z85" s="59">
        <f t="shared" si="25"/>
        <v>9.5947669050991294E-2</v>
      </c>
      <c r="AA85" s="59">
        <f t="shared" si="25"/>
        <v>9.5947669050991294E-2</v>
      </c>
      <c r="AB85" s="59">
        <f t="shared" si="25"/>
        <v>9.5947669050991294E-2</v>
      </c>
      <c r="AC85" s="59">
        <f t="shared" si="25"/>
        <v>9.5947669050991294E-2</v>
      </c>
      <c r="AD85" s="59">
        <f t="shared" si="25"/>
        <v>9.5947669050991294E-2</v>
      </c>
      <c r="AE85" s="59">
        <f t="shared" si="25"/>
        <v>9.5947669050991294E-2</v>
      </c>
      <c r="AF85" s="59">
        <f t="shared" si="25"/>
        <v>9.5947669050991294E-2</v>
      </c>
      <c r="AG85" s="59">
        <f t="shared" si="25"/>
        <v>9.5947669050991294E-2</v>
      </c>
      <c r="AH85" s="59">
        <f t="shared" si="25"/>
        <v>9.5947669050991294E-2</v>
      </c>
      <c r="AI85" s="59">
        <f t="shared" si="25"/>
        <v>9.5947669050991294E-2</v>
      </c>
      <c r="AJ85" s="59">
        <f t="shared" si="25"/>
        <v>9.5947669050991294E-2</v>
      </c>
      <c r="AK85" s="59">
        <f t="shared" si="25"/>
        <v>2.9772590519636424</v>
      </c>
      <c r="AL85" s="59">
        <f t="shared" si="25"/>
        <v>0</v>
      </c>
      <c r="AM85" s="59">
        <f t="shared" si="25"/>
        <v>0</v>
      </c>
      <c r="AN85" s="59">
        <f t="shared" si="25"/>
        <v>0</v>
      </c>
      <c r="AO85" s="59">
        <f t="shared" si="25"/>
        <v>0</v>
      </c>
      <c r="AP85" s="59">
        <f t="shared" si="26"/>
        <v>0</v>
      </c>
      <c r="AQ85" s="59">
        <f t="shared" si="26"/>
        <v>0</v>
      </c>
      <c r="AR85" s="59">
        <f t="shared" si="26"/>
        <v>0</v>
      </c>
      <c r="AS85" s="59">
        <f t="shared" si="26"/>
        <v>0</v>
      </c>
      <c r="AT85" s="59">
        <f t="shared" si="26"/>
        <v>0</v>
      </c>
      <c r="AU85" s="59">
        <f t="shared" si="26"/>
        <v>0</v>
      </c>
      <c r="AV85" s="59">
        <f t="shared" si="26"/>
        <v>0</v>
      </c>
      <c r="AW85" s="59">
        <f t="shared" si="26"/>
        <v>0</v>
      </c>
    </row>
    <row r="86" spans="1:49" x14ac:dyDescent="0.25">
      <c r="A86" s="184">
        <f t="shared" si="24"/>
        <v>29</v>
      </c>
      <c r="B86" s="182">
        <f>AL$7</f>
        <v>3.3399999999999999E-2</v>
      </c>
      <c r="C86" s="180">
        <f>AL$12</f>
        <v>5.4131276311742686E-2</v>
      </c>
      <c r="D86" s="61">
        <f t="shared" si="21"/>
        <v>2.9677507244000307</v>
      </c>
      <c r="E86" s="59">
        <f t="shared" si="22"/>
        <v>9.9122874194961019E-2</v>
      </c>
      <c r="F86" s="3"/>
      <c r="G86" s="3"/>
      <c r="H86" s="3"/>
      <c r="I86" s="3"/>
      <c r="J86" s="59">
        <f t="shared" si="27"/>
        <v>9.9122874194961019E-2</v>
      </c>
      <c r="K86" s="59">
        <f t="shared" si="27"/>
        <v>9.9122874194961019E-2</v>
      </c>
      <c r="L86" s="59">
        <f t="shared" si="27"/>
        <v>9.9122874194961019E-2</v>
      </c>
      <c r="M86" s="59">
        <f t="shared" si="27"/>
        <v>9.9122874194961019E-2</v>
      </c>
      <c r="N86" s="59">
        <f t="shared" si="27"/>
        <v>9.9122874194961019E-2</v>
      </c>
      <c r="O86" s="59">
        <f t="shared" si="27"/>
        <v>9.9122874194961019E-2</v>
      </c>
      <c r="P86" s="59">
        <f t="shared" si="27"/>
        <v>9.9122874194961019E-2</v>
      </c>
      <c r="Q86" s="59">
        <f t="shared" si="27"/>
        <v>9.9122874194961019E-2</v>
      </c>
      <c r="R86" s="59">
        <f t="shared" si="27"/>
        <v>9.9122874194961019E-2</v>
      </c>
      <c r="S86" s="59">
        <f t="shared" si="27"/>
        <v>9.9122874194961019E-2</v>
      </c>
      <c r="T86" s="59">
        <f t="shared" si="27"/>
        <v>9.9122874194961019E-2</v>
      </c>
      <c r="U86" s="59">
        <f t="shared" si="27"/>
        <v>9.9122874194961019E-2</v>
      </c>
      <c r="V86" s="59">
        <f t="shared" si="27"/>
        <v>9.9122874194961019E-2</v>
      </c>
      <c r="W86" s="59">
        <f t="shared" si="27"/>
        <v>9.9122874194961019E-2</v>
      </c>
      <c r="X86" s="59">
        <f t="shared" si="27"/>
        <v>9.9122874194961019E-2</v>
      </c>
      <c r="Y86" s="59">
        <f t="shared" si="27"/>
        <v>9.9122874194961019E-2</v>
      </c>
      <c r="Z86" s="59">
        <f t="shared" si="25"/>
        <v>9.9122874194961019E-2</v>
      </c>
      <c r="AA86" s="59">
        <f t="shared" si="25"/>
        <v>9.9122874194961019E-2</v>
      </c>
      <c r="AB86" s="59">
        <f t="shared" si="25"/>
        <v>9.9122874194961019E-2</v>
      </c>
      <c r="AC86" s="59">
        <f t="shared" si="25"/>
        <v>9.9122874194961019E-2</v>
      </c>
      <c r="AD86" s="59">
        <f t="shared" si="25"/>
        <v>9.9122874194961019E-2</v>
      </c>
      <c r="AE86" s="59">
        <f t="shared" si="25"/>
        <v>9.9122874194961019E-2</v>
      </c>
      <c r="AF86" s="59">
        <f t="shared" si="25"/>
        <v>9.9122874194961019E-2</v>
      </c>
      <c r="AG86" s="59">
        <f t="shared" si="25"/>
        <v>9.9122874194961019E-2</v>
      </c>
      <c r="AH86" s="59">
        <f t="shared" si="25"/>
        <v>9.9122874194961019E-2</v>
      </c>
      <c r="AI86" s="59">
        <f t="shared" si="25"/>
        <v>9.9122874194961019E-2</v>
      </c>
      <c r="AJ86" s="59">
        <f t="shared" si="25"/>
        <v>9.9122874194961019E-2</v>
      </c>
      <c r="AK86" s="59">
        <f t="shared" si="25"/>
        <v>9.9122874194961019E-2</v>
      </c>
      <c r="AL86" s="59">
        <f t="shared" si="25"/>
        <v>3.0668735985949915</v>
      </c>
      <c r="AM86" s="59">
        <f t="shared" si="25"/>
        <v>0</v>
      </c>
      <c r="AN86" s="59">
        <f t="shared" si="25"/>
        <v>0</v>
      </c>
      <c r="AO86" s="59">
        <f t="shared" si="25"/>
        <v>0</v>
      </c>
      <c r="AP86" s="59">
        <f t="shared" si="26"/>
        <v>0</v>
      </c>
      <c r="AQ86" s="59">
        <f t="shared" si="26"/>
        <v>0</v>
      </c>
      <c r="AR86" s="59">
        <f t="shared" si="26"/>
        <v>0</v>
      </c>
      <c r="AS86" s="59">
        <f t="shared" si="26"/>
        <v>0</v>
      </c>
      <c r="AT86" s="59">
        <f t="shared" si="26"/>
        <v>0</v>
      </c>
      <c r="AU86" s="59">
        <f t="shared" si="26"/>
        <v>0</v>
      </c>
      <c r="AV86" s="59">
        <f t="shared" si="26"/>
        <v>0</v>
      </c>
      <c r="AW86" s="59">
        <f t="shared" si="26"/>
        <v>0</v>
      </c>
    </row>
    <row r="87" spans="1:49" x14ac:dyDescent="0.25">
      <c r="A87" s="184">
        <f t="shared" si="24"/>
        <v>30</v>
      </c>
      <c r="B87" s="182">
        <f>AM$7</f>
        <v>3.3500000000000002E-2</v>
      </c>
      <c r="C87" s="180">
        <f>AM$12</f>
        <v>5.5755214601094963E-2</v>
      </c>
      <c r="D87" s="61">
        <f t="shared" si="21"/>
        <v>3.0567832461320315</v>
      </c>
      <c r="E87" s="59">
        <f t="shared" si="22"/>
        <v>0.10240223874542306</v>
      </c>
      <c r="F87" s="3"/>
      <c r="G87" s="3"/>
      <c r="H87" s="3"/>
      <c r="I87" s="3"/>
      <c r="J87" s="59">
        <f t="shared" si="27"/>
        <v>0.10240223874542306</v>
      </c>
      <c r="K87" s="59">
        <f t="shared" si="27"/>
        <v>0.10240223874542306</v>
      </c>
      <c r="L87" s="59">
        <f t="shared" si="27"/>
        <v>0.10240223874542306</v>
      </c>
      <c r="M87" s="59">
        <f t="shared" si="27"/>
        <v>0.10240223874542306</v>
      </c>
      <c r="N87" s="59">
        <f t="shared" si="27"/>
        <v>0.10240223874542306</v>
      </c>
      <c r="O87" s="59">
        <f t="shared" si="27"/>
        <v>0.10240223874542306</v>
      </c>
      <c r="P87" s="59">
        <f t="shared" si="27"/>
        <v>0.10240223874542306</v>
      </c>
      <c r="Q87" s="59">
        <f t="shared" si="27"/>
        <v>0.10240223874542306</v>
      </c>
      <c r="R87" s="59">
        <f t="shared" si="27"/>
        <v>0.10240223874542306</v>
      </c>
      <c r="S87" s="59">
        <f t="shared" si="27"/>
        <v>0.10240223874542306</v>
      </c>
      <c r="T87" s="59">
        <f t="shared" si="27"/>
        <v>0.10240223874542306</v>
      </c>
      <c r="U87" s="59">
        <f t="shared" si="27"/>
        <v>0.10240223874542306</v>
      </c>
      <c r="V87" s="59">
        <f t="shared" si="27"/>
        <v>0.10240223874542306</v>
      </c>
      <c r="W87" s="59">
        <f t="shared" si="27"/>
        <v>0.10240223874542306</v>
      </c>
      <c r="X87" s="59">
        <f t="shared" si="27"/>
        <v>0.10240223874542306</v>
      </c>
      <c r="Y87" s="59">
        <f t="shared" si="27"/>
        <v>0.10240223874542306</v>
      </c>
      <c r="Z87" s="59">
        <f t="shared" si="25"/>
        <v>0.10240223874542306</v>
      </c>
      <c r="AA87" s="59">
        <f t="shared" si="25"/>
        <v>0.10240223874542306</v>
      </c>
      <c r="AB87" s="59">
        <f t="shared" si="25"/>
        <v>0.10240223874542306</v>
      </c>
      <c r="AC87" s="59">
        <f t="shared" si="25"/>
        <v>0.10240223874542306</v>
      </c>
      <c r="AD87" s="59">
        <f t="shared" si="25"/>
        <v>0.10240223874542306</v>
      </c>
      <c r="AE87" s="59">
        <f t="shared" si="25"/>
        <v>0.10240223874542306</v>
      </c>
      <c r="AF87" s="59">
        <f t="shared" si="25"/>
        <v>0.10240223874542306</v>
      </c>
      <c r="AG87" s="59">
        <f t="shared" si="25"/>
        <v>0.10240223874542306</v>
      </c>
      <c r="AH87" s="59">
        <f t="shared" si="25"/>
        <v>0.10240223874542306</v>
      </c>
      <c r="AI87" s="59">
        <f t="shared" si="25"/>
        <v>0.10240223874542306</v>
      </c>
      <c r="AJ87" s="59">
        <f t="shared" si="25"/>
        <v>0.10240223874542306</v>
      </c>
      <c r="AK87" s="59">
        <f t="shared" si="25"/>
        <v>0.10240223874542306</v>
      </c>
      <c r="AL87" s="59">
        <f t="shared" si="25"/>
        <v>0.10240223874542306</v>
      </c>
      <c r="AM87" s="59">
        <f t="shared" si="25"/>
        <v>3.1591854848774545</v>
      </c>
      <c r="AN87" s="59">
        <f t="shared" si="25"/>
        <v>0</v>
      </c>
      <c r="AO87" s="59">
        <f t="shared" si="25"/>
        <v>0</v>
      </c>
      <c r="AP87" s="59">
        <f t="shared" si="26"/>
        <v>0</v>
      </c>
      <c r="AQ87" s="59">
        <f t="shared" si="26"/>
        <v>0</v>
      </c>
      <c r="AR87" s="59">
        <f t="shared" si="26"/>
        <v>0</v>
      </c>
      <c r="AS87" s="59">
        <f t="shared" si="26"/>
        <v>0</v>
      </c>
      <c r="AT87" s="59">
        <f t="shared" si="26"/>
        <v>0</v>
      </c>
      <c r="AU87" s="59">
        <f t="shared" si="26"/>
        <v>0</v>
      </c>
      <c r="AV87" s="59">
        <f t="shared" si="26"/>
        <v>0</v>
      </c>
      <c r="AW87" s="59">
        <f t="shared" si="26"/>
        <v>0</v>
      </c>
    </row>
    <row r="88" spans="1:49" x14ac:dyDescent="0.25">
      <c r="A88" s="184">
        <f t="shared" si="24"/>
        <v>31</v>
      </c>
      <c r="B88" s="182">
        <f>AN$7</f>
        <v>3.4000000000000002E-2</v>
      </c>
      <c r="C88" s="180">
        <f>AN$12</f>
        <v>0</v>
      </c>
      <c r="D88" s="61">
        <f t="shared" si="21"/>
        <v>0</v>
      </c>
      <c r="E88" s="59">
        <f t="shared" si="22"/>
        <v>0</v>
      </c>
      <c r="F88" s="3"/>
      <c r="G88" s="3"/>
      <c r="H88" s="3"/>
      <c r="I88" s="3"/>
      <c r="J88" s="59">
        <f t="shared" si="27"/>
        <v>0</v>
      </c>
      <c r="K88" s="59">
        <f t="shared" si="27"/>
        <v>0</v>
      </c>
      <c r="L88" s="59">
        <f t="shared" si="27"/>
        <v>0</v>
      </c>
      <c r="M88" s="59">
        <f t="shared" si="27"/>
        <v>0</v>
      </c>
      <c r="N88" s="59">
        <f t="shared" si="27"/>
        <v>0</v>
      </c>
      <c r="O88" s="59">
        <f t="shared" si="27"/>
        <v>0</v>
      </c>
      <c r="P88" s="59">
        <f t="shared" si="27"/>
        <v>0</v>
      </c>
      <c r="Q88" s="59">
        <f t="shared" si="27"/>
        <v>0</v>
      </c>
      <c r="R88" s="59">
        <f t="shared" si="27"/>
        <v>0</v>
      </c>
      <c r="S88" s="59">
        <f t="shared" si="27"/>
        <v>0</v>
      </c>
      <c r="T88" s="59">
        <f t="shared" si="27"/>
        <v>0</v>
      </c>
      <c r="U88" s="59">
        <f t="shared" si="27"/>
        <v>0</v>
      </c>
      <c r="V88" s="59">
        <f t="shared" si="27"/>
        <v>0</v>
      </c>
      <c r="W88" s="59">
        <f t="shared" si="27"/>
        <v>0</v>
      </c>
      <c r="X88" s="59">
        <f t="shared" si="27"/>
        <v>0</v>
      </c>
      <c r="Y88" s="59">
        <f t="shared" si="27"/>
        <v>0</v>
      </c>
      <c r="Z88" s="59">
        <f t="shared" si="25"/>
        <v>0</v>
      </c>
      <c r="AA88" s="59">
        <f t="shared" si="25"/>
        <v>0</v>
      </c>
      <c r="AB88" s="59">
        <f t="shared" si="25"/>
        <v>0</v>
      </c>
      <c r="AC88" s="59">
        <f t="shared" si="25"/>
        <v>0</v>
      </c>
      <c r="AD88" s="59">
        <f t="shared" si="25"/>
        <v>0</v>
      </c>
      <c r="AE88" s="59">
        <f t="shared" si="25"/>
        <v>0</v>
      </c>
      <c r="AF88" s="59">
        <f t="shared" si="25"/>
        <v>0</v>
      </c>
      <c r="AG88" s="59">
        <f t="shared" si="25"/>
        <v>0</v>
      </c>
      <c r="AH88" s="59">
        <f t="shared" si="25"/>
        <v>0</v>
      </c>
      <c r="AI88" s="59">
        <f t="shared" si="25"/>
        <v>0</v>
      </c>
      <c r="AJ88" s="59">
        <f t="shared" si="25"/>
        <v>0</v>
      </c>
      <c r="AK88" s="59">
        <f t="shared" si="25"/>
        <v>0</v>
      </c>
      <c r="AL88" s="59">
        <f t="shared" si="25"/>
        <v>0</v>
      </c>
      <c r="AM88" s="59">
        <f t="shared" si="25"/>
        <v>0</v>
      </c>
      <c r="AN88" s="59">
        <f t="shared" si="25"/>
        <v>0</v>
      </c>
      <c r="AO88" s="59">
        <f t="shared" si="25"/>
        <v>0</v>
      </c>
      <c r="AP88" s="59">
        <f t="shared" si="26"/>
        <v>0</v>
      </c>
      <c r="AQ88" s="59">
        <f t="shared" si="26"/>
        <v>0</v>
      </c>
      <c r="AR88" s="59">
        <f t="shared" si="26"/>
        <v>0</v>
      </c>
      <c r="AS88" s="59">
        <f t="shared" si="26"/>
        <v>0</v>
      </c>
      <c r="AT88" s="59">
        <f t="shared" si="26"/>
        <v>0</v>
      </c>
      <c r="AU88" s="59">
        <f t="shared" si="26"/>
        <v>0</v>
      </c>
      <c r="AV88" s="59">
        <f t="shared" si="26"/>
        <v>0</v>
      </c>
      <c r="AW88" s="59">
        <f t="shared" si="26"/>
        <v>0</v>
      </c>
    </row>
    <row r="89" spans="1:49" x14ac:dyDescent="0.25">
      <c r="A89" s="184">
        <f t="shared" si="24"/>
        <v>32</v>
      </c>
      <c r="B89" s="182">
        <f>AO$7</f>
        <v>3.4500000000000003E-2</v>
      </c>
      <c r="C89" s="180">
        <f>AO$12</f>
        <v>0</v>
      </c>
      <c r="D89" s="61">
        <f t="shared" si="21"/>
        <v>0</v>
      </c>
      <c r="E89" s="59">
        <f t="shared" si="22"/>
        <v>0</v>
      </c>
      <c r="F89" s="3"/>
      <c r="G89" s="3"/>
      <c r="H89" s="3"/>
      <c r="I89" s="3"/>
      <c r="J89" s="59">
        <f t="shared" si="27"/>
        <v>0</v>
      </c>
      <c r="K89" s="59">
        <f t="shared" si="27"/>
        <v>0</v>
      </c>
      <c r="L89" s="59">
        <f t="shared" si="27"/>
        <v>0</v>
      </c>
      <c r="M89" s="59">
        <f t="shared" si="27"/>
        <v>0</v>
      </c>
      <c r="N89" s="59">
        <f t="shared" si="27"/>
        <v>0</v>
      </c>
      <c r="O89" s="59">
        <f t="shared" si="27"/>
        <v>0</v>
      </c>
      <c r="P89" s="59">
        <f t="shared" si="27"/>
        <v>0</v>
      </c>
      <c r="Q89" s="59">
        <f t="shared" si="27"/>
        <v>0</v>
      </c>
      <c r="R89" s="59">
        <f t="shared" si="27"/>
        <v>0</v>
      </c>
      <c r="S89" s="59">
        <f t="shared" si="27"/>
        <v>0</v>
      </c>
      <c r="T89" s="59">
        <f t="shared" si="27"/>
        <v>0</v>
      </c>
      <c r="U89" s="59">
        <f t="shared" si="27"/>
        <v>0</v>
      </c>
      <c r="V89" s="59">
        <f t="shared" si="27"/>
        <v>0</v>
      </c>
      <c r="W89" s="59">
        <f t="shared" si="27"/>
        <v>0</v>
      </c>
      <c r="X89" s="59">
        <f t="shared" si="27"/>
        <v>0</v>
      </c>
      <c r="Y89" s="59">
        <f t="shared" si="27"/>
        <v>0</v>
      </c>
      <c r="Z89" s="59">
        <f t="shared" ref="Z89:AO97" si="28">IF(Z$52&lt;=$A89,$E89,0)+IF(Z$52=$A89,$D89,0)</f>
        <v>0</v>
      </c>
      <c r="AA89" s="59">
        <f t="shared" si="28"/>
        <v>0</v>
      </c>
      <c r="AB89" s="59">
        <f t="shared" si="28"/>
        <v>0</v>
      </c>
      <c r="AC89" s="59">
        <f t="shared" si="28"/>
        <v>0</v>
      </c>
      <c r="AD89" s="59">
        <f t="shared" si="28"/>
        <v>0</v>
      </c>
      <c r="AE89" s="59">
        <f t="shared" si="28"/>
        <v>0</v>
      </c>
      <c r="AF89" s="59">
        <f t="shared" si="28"/>
        <v>0</v>
      </c>
      <c r="AG89" s="59">
        <f t="shared" si="28"/>
        <v>0</v>
      </c>
      <c r="AH89" s="59">
        <f t="shared" si="28"/>
        <v>0</v>
      </c>
      <c r="AI89" s="59">
        <f t="shared" si="28"/>
        <v>0</v>
      </c>
      <c r="AJ89" s="59">
        <f t="shared" si="28"/>
        <v>0</v>
      </c>
      <c r="AK89" s="59">
        <f t="shared" si="28"/>
        <v>0</v>
      </c>
      <c r="AL89" s="59">
        <f t="shared" si="28"/>
        <v>0</v>
      </c>
      <c r="AM89" s="59">
        <f t="shared" si="28"/>
        <v>0</v>
      </c>
      <c r="AN89" s="59">
        <f t="shared" si="28"/>
        <v>0</v>
      </c>
      <c r="AO89" s="59">
        <f t="shared" si="28"/>
        <v>0</v>
      </c>
      <c r="AP89" s="59">
        <f t="shared" ref="AJ89:AW97" si="29">IF(AP$52&lt;=$A89,$E89,0)+IF(AP$52=$A89,$D89,0)</f>
        <v>0</v>
      </c>
      <c r="AQ89" s="59">
        <f t="shared" si="29"/>
        <v>0</v>
      </c>
      <c r="AR89" s="59">
        <f t="shared" si="29"/>
        <v>0</v>
      </c>
      <c r="AS89" s="59">
        <f t="shared" si="29"/>
        <v>0</v>
      </c>
      <c r="AT89" s="59">
        <f t="shared" si="29"/>
        <v>0</v>
      </c>
      <c r="AU89" s="59">
        <f t="shared" si="29"/>
        <v>0</v>
      </c>
      <c r="AV89" s="59">
        <f t="shared" si="29"/>
        <v>0</v>
      </c>
      <c r="AW89" s="59">
        <f t="shared" si="29"/>
        <v>0</v>
      </c>
    </row>
    <row r="90" spans="1:49" x14ac:dyDescent="0.25">
      <c r="A90" s="184">
        <f t="shared" si="24"/>
        <v>33</v>
      </c>
      <c r="B90" s="182">
        <f>AP$7</f>
        <v>3.5000000000000003E-2</v>
      </c>
      <c r="C90" s="180">
        <f>AP$12</f>
        <v>0</v>
      </c>
      <c r="D90" s="61">
        <f t="shared" si="21"/>
        <v>0</v>
      </c>
      <c r="E90" s="59">
        <f t="shared" si="22"/>
        <v>0</v>
      </c>
      <c r="F90" s="3"/>
      <c r="G90" s="3"/>
      <c r="H90" s="3"/>
      <c r="I90" s="3"/>
      <c r="J90" s="59">
        <f t="shared" si="27"/>
        <v>0</v>
      </c>
      <c r="K90" s="59">
        <f t="shared" si="27"/>
        <v>0</v>
      </c>
      <c r="L90" s="59">
        <f t="shared" si="27"/>
        <v>0</v>
      </c>
      <c r="M90" s="59">
        <f t="shared" si="27"/>
        <v>0</v>
      </c>
      <c r="N90" s="59">
        <f t="shared" si="27"/>
        <v>0</v>
      </c>
      <c r="O90" s="59">
        <f t="shared" si="27"/>
        <v>0</v>
      </c>
      <c r="P90" s="59">
        <f t="shared" si="27"/>
        <v>0</v>
      </c>
      <c r="Q90" s="59">
        <f t="shared" si="27"/>
        <v>0</v>
      </c>
      <c r="R90" s="59">
        <f t="shared" si="27"/>
        <v>0</v>
      </c>
      <c r="S90" s="59">
        <f t="shared" si="27"/>
        <v>0</v>
      </c>
      <c r="T90" s="59">
        <f t="shared" si="27"/>
        <v>0</v>
      </c>
      <c r="U90" s="59">
        <f t="shared" si="27"/>
        <v>0</v>
      </c>
      <c r="V90" s="59">
        <f t="shared" si="27"/>
        <v>0</v>
      </c>
      <c r="W90" s="59">
        <f t="shared" si="27"/>
        <v>0</v>
      </c>
      <c r="X90" s="59">
        <f t="shared" si="27"/>
        <v>0</v>
      </c>
      <c r="Y90" s="59">
        <f t="shared" ref="Y90:Y97" si="30">IF(Y$52&lt;=$A90,$E90,0)+IF(Y$52=$A90,$D90,0)</f>
        <v>0</v>
      </c>
      <c r="Z90" s="59">
        <f t="shared" si="28"/>
        <v>0</v>
      </c>
      <c r="AA90" s="59">
        <f t="shared" si="28"/>
        <v>0</v>
      </c>
      <c r="AB90" s="59">
        <f t="shared" si="28"/>
        <v>0</v>
      </c>
      <c r="AC90" s="59">
        <f t="shared" si="28"/>
        <v>0</v>
      </c>
      <c r="AD90" s="59">
        <f t="shared" si="28"/>
        <v>0</v>
      </c>
      <c r="AE90" s="59">
        <f t="shared" si="28"/>
        <v>0</v>
      </c>
      <c r="AF90" s="59">
        <f t="shared" si="28"/>
        <v>0</v>
      </c>
      <c r="AG90" s="59">
        <f t="shared" si="28"/>
        <v>0</v>
      </c>
      <c r="AH90" s="59">
        <f t="shared" si="28"/>
        <v>0</v>
      </c>
      <c r="AI90" s="59">
        <f t="shared" si="28"/>
        <v>0</v>
      </c>
      <c r="AJ90" s="59">
        <f t="shared" si="29"/>
        <v>0</v>
      </c>
      <c r="AK90" s="59">
        <f t="shared" si="29"/>
        <v>0</v>
      </c>
      <c r="AL90" s="59">
        <f t="shared" si="29"/>
        <v>0</v>
      </c>
      <c r="AM90" s="59">
        <f t="shared" si="29"/>
        <v>0</v>
      </c>
      <c r="AN90" s="59">
        <f t="shared" si="29"/>
        <v>0</v>
      </c>
      <c r="AO90" s="59">
        <f t="shared" si="29"/>
        <v>0</v>
      </c>
      <c r="AP90" s="59">
        <f t="shared" si="29"/>
        <v>0</v>
      </c>
      <c r="AQ90" s="59">
        <f t="shared" si="29"/>
        <v>0</v>
      </c>
      <c r="AR90" s="59">
        <f t="shared" si="29"/>
        <v>0</v>
      </c>
      <c r="AS90" s="59">
        <f t="shared" si="29"/>
        <v>0</v>
      </c>
      <c r="AT90" s="59">
        <f t="shared" si="29"/>
        <v>0</v>
      </c>
      <c r="AU90" s="59">
        <f t="shared" si="29"/>
        <v>0</v>
      </c>
      <c r="AV90" s="59">
        <f t="shared" si="29"/>
        <v>0</v>
      </c>
      <c r="AW90" s="59">
        <f t="shared" si="29"/>
        <v>0</v>
      </c>
    </row>
    <row r="91" spans="1:49" x14ac:dyDescent="0.25">
      <c r="A91" s="184">
        <f t="shared" si="24"/>
        <v>34</v>
      </c>
      <c r="B91" s="182">
        <f>AQ$7</f>
        <v>3.5500000000000004E-2</v>
      </c>
      <c r="C91" s="180">
        <f>AQ$12</f>
        <v>0</v>
      </c>
      <c r="D91" s="61">
        <f t="shared" si="21"/>
        <v>0</v>
      </c>
      <c r="E91" s="59">
        <f t="shared" si="22"/>
        <v>0</v>
      </c>
      <c r="F91" s="3"/>
      <c r="G91" s="3"/>
      <c r="H91" s="3"/>
      <c r="I91" s="3"/>
      <c r="J91" s="59">
        <f t="shared" ref="J91:X97" si="31">IF(J$52&lt;=$A91,$E91,0)+IF(J$52=$A91,$D91,0)</f>
        <v>0</v>
      </c>
      <c r="K91" s="59">
        <f t="shared" si="31"/>
        <v>0</v>
      </c>
      <c r="L91" s="59">
        <f t="shared" si="31"/>
        <v>0</v>
      </c>
      <c r="M91" s="59">
        <f t="shared" si="31"/>
        <v>0</v>
      </c>
      <c r="N91" s="59">
        <f t="shared" si="31"/>
        <v>0</v>
      </c>
      <c r="O91" s="59">
        <f t="shared" si="31"/>
        <v>0</v>
      </c>
      <c r="P91" s="59">
        <f t="shared" si="31"/>
        <v>0</v>
      </c>
      <c r="Q91" s="59">
        <f t="shared" si="31"/>
        <v>0</v>
      </c>
      <c r="R91" s="59">
        <f t="shared" si="31"/>
        <v>0</v>
      </c>
      <c r="S91" s="59">
        <f t="shared" si="31"/>
        <v>0</v>
      </c>
      <c r="T91" s="59">
        <f t="shared" si="31"/>
        <v>0</v>
      </c>
      <c r="U91" s="59">
        <f t="shared" si="31"/>
        <v>0</v>
      </c>
      <c r="V91" s="59">
        <f t="shared" si="31"/>
        <v>0</v>
      </c>
      <c r="W91" s="59">
        <f t="shared" si="31"/>
        <v>0</v>
      </c>
      <c r="X91" s="59">
        <f t="shared" si="31"/>
        <v>0</v>
      </c>
      <c r="Y91" s="59">
        <f t="shared" si="30"/>
        <v>0</v>
      </c>
      <c r="Z91" s="59">
        <f t="shared" si="28"/>
        <v>0</v>
      </c>
      <c r="AA91" s="59">
        <f t="shared" si="28"/>
        <v>0</v>
      </c>
      <c r="AB91" s="59">
        <f t="shared" si="28"/>
        <v>0</v>
      </c>
      <c r="AC91" s="59">
        <f t="shared" si="28"/>
        <v>0</v>
      </c>
      <c r="AD91" s="59">
        <f t="shared" si="28"/>
        <v>0</v>
      </c>
      <c r="AE91" s="59">
        <f t="shared" si="28"/>
        <v>0</v>
      </c>
      <c r="AF91" s="59">
        <f t="shared" si="28"/>
        <v>0</v>
      </c>
      <c r="AG91" s="59">
        <f t="shared" si="28"/>
        <v>0</v>
      </c>
      <c r="AH91" s="59">
        <f t="shared" si="28"/>
        <v>0</v>
      </c>
      <c r="AI91" s="59">
        <f t="shared" si="28"/>
        <v>0</v>
      </c>
      <c r="AJ91" s="59">
        <f t="shared" si="29"/>
        <v>0</v>
      </c>
      <c r="AK91" s="59">
        <f t="shared" si="29"/>
        <v>0</v>
      </c>
      <c r="AL91" s="59">
        <f t="shared" si="29"/>
        <v>0</v>
      </c>
      <c r="AM91" s="59">
        <f t="shared" si="29"/>
        <v>0</v>
      </c>
      <c r="AN91" s="59">
        <f t="shared" si="29"/>
        <v>0</v>
      </c>
      <c r="AO91" s="59">
        <f t="shared" si="29"/>
        <v>0</v>
      </c>
      <c r="AP91" s="59">
        <f t="shared" si="29"/>
        <v>0</v>
      </c>
      <c r="AQ91" s="59">
        <f t="shared" si="29"/>
        <v>0</v>
      </c>
      <c r="AR91" s="59">
        <f t="shared" si="29"/>
        <v>0</v>
      </c>
      <c r="AS91" s="59">
        <f t="shared" si="29"/>
        <v>0</v>
      </c>
      <c r="AT91" s="59">
        <f t="shared" si="29"/>
        <v>0</v>
      </c>
      <c r="AU91" s="59">
        <f t="shared" si="29"/>
        <v>0</v>
      </c>
      <c r="AV91" s="59">
        <f t="shared" si="29"/>
        <v>0</v>
      </c>
      <c r="AW91" s="59">
        <f t="shared" si="29"/>
        <v>0</v>
      </c>
    </row>
    <row r="92" spans="1:49" x14ac:dyDescent="0.25">
      <c r="A92" s="184">
        <f t="shared" si="24"/>
        <v>35</v>
      </c>
      <c r="B92" s="182">
        <f>AR$7</f>
        <v>3.6000000000000004E-2</v>
      </c>
      <c r="C92" s="180">
        <f>AR$12</f>
        <v>0</v>
      </c>
      <c r="D92" s="61">
        <f t="shared" si="21"/>
        <v>0</v>
      </c>
      <c r="E92" s="59">
        <f t="shared" si="22"/>
        <v>0</v>
      </c>
      <c r="F92" s="3"/>
      <c r="G92" s="3"/>
      <c r="H92" s="3"/>
      <c r="I92" s="3"/>
      <c r="J92" s="59">
        <f t="shared" si="31"/>
        <v>0</v>
      </c>
      <c r="K92" s="59">
        <f t="shared" si="31"/>
        <v>0</v>
      </c>
      <c r="L92" s="59">
        <f t="shared" si="31"/>
        <v>0</v>
      </c>
      <c r="M92" s="59">
        <f t="shared" si="31"/>
        <v>0</v>
      </c>
      <c r="N92" s="59">
        <f t="shared" si="31"/>
        <v>0</v>
      </c>
      <c r="O92" s="59">
        <f t="shared" si="31"/>
        <v>0</v>
      </c>
      <c r="P92" s="59">
        <f t="shared" si="31"/>
        <v>0</v>
      </c>
      <c r="Q92" s="59">
        <f t="shared" si="31"/>
        <v>0</v>
      </c>
      <c r="R92" s="59">
        <f t="shared" si="31"/>
        <v>0</v>
      </c>
      <c r="S92" s="59">
        <f t="shared" si="31"/>
        <v>0</v>
      </c>
      <c r="T92" s="59">
        <f t="shared" si="31"/>
        <v>0</v>
      </c>
      <c r="U92" s="59">
        <f t="shared" si="31"/>
        <v>0</v>
      </c>
      <c r="V92" s="59">
        <f t="shared" si="31"/>
        <v>0</v>
      </c>
      <c r="W92" s="59">
        <f t="shared" si="31"/>
        <v>0</v>
      </c>
      <c r="X92" s="59">
        <f t="shared" si="31"/>
        <v>0</v>
      </c>
      <c r="Y92" s="59">
        <f t="shared" si="30"/>
        <v>0</v>
      </c>
      <c r="Z92" s="59">
        <f t="shared" si="28"/>
        <v>0</v>
      </c>
      <c r="AA92" s="59">
        <f t="shared" si="28"/>
        <v>0</v>
      </c>
      <c r="AB92" s="59">
        <f t="shared" si="28"/>
        <v>0</v>
      </c>
      <c r="AC92" s="59">
        <f t="shared" si="28"/>
        <v>0</v>
      </c>
      <c r="AD92" s="59">
        <f t="shared" si="28"/>
        <v>0</v>
      </c>
      <c r="AE92" s="59">
        <f t="shared" si="28"/>
        <v>0</v>
      </c>
      <c r="AF92" s="59">
        <f t="shared" si="28"/>
        <v>0</v>
      </c>
      <c r="AG92" s="59">
        <f t="shared" si="28"/>
        <v>0</v>
      </c>
      <c r="AH92" s="59">
        <f t="shared" si="28"/>
        <v>0</v>
      </c>
      <c r="AI92" s="59">
        <f t="shared" si="28"/>
        <v>0</v>
      </c>
      <c r="AJ92" s="59">
        <f t="shared" si="29"/>
        <v>0</v>
      </c>
      <c r="AK92" s="59">
        <f t="shared" si="29"/>
        <v>0</v>
      </c>
      <c r="AL92" s="59">
        <f t="shared" si="29"/>
        <v>0</v>
      </c>
      <c r="AM92" s="59">
        <f t="shared" si="29"/>
        <v>0</v>
      </c>
      <c r="AN92" s="59">
        <f t="shared" si="29"/>
        <v>0</v>
      </c>
      <c r="AO92" s="59">
        <f t="shared" si="29"/>
        <v>0</v>
      </c>
      <c r="AP92" s="59">
        <f t="shared" si="29"/>
        <v>0</v>
      </c>
      <c r="AQ92" s="59">
        <f t="shared" si="29"/>
        <v>0</v>
      </c>
      <c r="AR92" s="59">
        <f t="shared" si="29"/>
        <v>0</v>
      </c>
      <c r="AS92" s="59">
        <f t="shared" si="29"/>
        <v>0</v>
      </c>
      <c r="AT92" s="59">
        <f t="shared" si="29"/>
        <v>0</v>
      </c>
      <c r="AU92" s="59">
        <f t="shared" si="29"/>
        <v>0</v>
      </c>
      <c r="AV92" s="59">
        <f t="shared" si="29"/>
        <v>0</v>
      </c>
      <c r="AW92" s="59">
        <f t="shared" si="29"/>
        <v>0</v>
      </c>
    </row>
    <row r="93" spans="1:49" x14ac:dyDescent="0.25">
      <c r="A93" s="184">
        <f t="shared" si="24"/>
        <v>36</v>
      </c>
      <c r="B93" s="182">
        <f>AS$7</f>
        <v>3.6500000000000005E-2</v>
      </c>
      <c r="C93" s="180">
        <f>AS$12</f>
        <v>0</v>
      </c>
      <c r="D93" s="61">
        <f t="shared" si="21"/>
        <v>0</v>
      </c>
      <c r="E93" s="59">
        <f t="shared" si="22"/>
        <v>0</v>
      </c>
      <c r="F93" s="3"/>
      <c r="G93" s="3"/>
      <c r="H93" s="3"/>
      <c r="I93" s="3"/>
      <c r="J93" s="59">
        <f t="shared" si="31"/>
        <v>0</v>
      </c>
      <c r="K93" s="59">
        <f t="shared" si="31"/>
        <v>0</v>
      </c>
      <c r="L93" s="59">
        <f t="shared" si="31"/>
        <v>0</v>
      </c>
      <c r="M93" s="59">
        <f t="shared" si="31"/>
        <v>0</v>
      </c>
      <c r="N93" s="59">
        <f t="shared" si="31"/>
        <v>0</v>
      </c>
      <c r="O93" s="59">
        <f t="shared" si="31"/>
        <v>0</v>
      </c>
      <c r="P93" s="59">
        <f t="shared" si="31"/>
        <v>0</v>
      </c>
      <c r="Q93" s="59">
        <f t="shared" si="31"/>
        <v>0</v>
      </c>
      <c r="R93" s="59">
        <f t="shared" si="31"/>
        <v>0</v>
      </c>
      <c r="S93" s="59">
        <f t="shared" si="31"/>
        <v>0</v>
      </c>
      <c r="T93" s="59">
        <f t="shared" si="31"/>
        <v>0</v>
      </c>
      <c r="U93" s="59">
        <f t="shared" si="31"/>
        <v>0</v>
      </c>
      <c r="V93" s="59">
        <f t="shared" si="31"/>
        <v>0</v>
      </c>
      <c r="W93" s="59">
        <f t="shared" si="31"/>
        <v>0</v>
      </c>
      <c r="X93" s="59">
        <f t="shared" si="31"/>
        <v>0</v>
      </c>
      <c r="Y93" s="59">
        <f t="shared" si="30"/>
        <v>0</v>
      </c>
      <c r="Z93" s="59">
        <f t="shared" si="28"/>
        <v>0</v>
      </c>
      <c r="AA93" s="59">
        <f t="shared" si="28"/>
        <v>0</v>
      </c>
      <c r="AB93" s="59">
        <f t="shared" si="28"/>
        <v>0</v>
      </c>
      <c r="AC93" s="59">
        <f t="shared" si="28"/>
        <v>0</v>
      </c>
      <c r="AD93" s="59">
        <f t="shared" si="28"/>
        <v>0</v>
      </c>
      <c r="AE93" s="59">
        <f t="shared" si="28"/>
        <v>0</v>
      </c>
      <c r="AF93" s="59">
        <f t="shared" si="28"/>
        <v>0</v>
      </c>
      <c r="AG93" s="59">
        <f t="shared" si="28"/>
        <v>0</v>
      </c>
      <c r="AH93" s="59">
        <f t="shared" si="28"/>
        <v>0</v>
      </c>
      <c r="AI93" s="59">
        <f t="shared" si="28"/>
        <v>0</v>
      </c>
      <c r="AJ93" s="59">
        <f t="shared" si="29"/>
        <v>0</v>
      </c>
      <c r="AK93" s="59">
        <f t="shared" si="29"/>
        <v>0</v>
      </c>
      <c r="AL93" s="59">
        <f t="shared" si="29"/>
        <v>0</v>
      </c>
      <c r="AM93" s="59">
        <f t="shared" si="29"/>
        <v>0</v>
      </c>
      <c r="AN93" s="59">
        <f t="shared" si="29"/>
        <v>0</v>
      </c>
      <c r="AO93" s="59">
        <f t="shared" si="29"/>
        <v>0</v>
      </c>
      <c r="AP93" s="59">
        <f t="shared" si="29"/>
        <v>0</v>
      </c>
      <c r="AQ93" s="59">
        <f t="shared" si="29"/>
        <v>0</v>
      </c>
      <c r="AR93" s="59">
        <f t="shared" si="29"/>
        <v>0</v>
      </c>
      <c r="AS93" s="59">
        <f t="shared" si="29"/>
        <v>0</v>
      </c>
      <c r="AT93" s="59">
        <f t="shared" si="29"/>
        <v>0</v>
      </c>
      <c r="AU93" s="59">
        <f t="shared" si="29"/>
        <v>0</v>
      </c>
      <c r="AV93" s="59">
        <f t="shared" si="29"/>
        <v>0</v>
      </c>
      <c r="AW93" s="59">
        <f t="shared" si="29"/>
        <v>0</v>
      </c>
    </row>
    <row r="94" spans="1:49" x14ac:dyDescent="0.25">
      <c r="A94" s="184">
        <f t="shared" si="24"/>
        <v>37</v>
      </c>
      <c r="B94" s="182">
        <f>AT$7</f>
        <v>3.7000000000000005E-2</v>
      </c>
      <c r="C94" s="180">
        <f>AT$12</f>
        <v>0</v>
      </c>
      <c r="D94" s="61">
        <f t="shared" si="21"/>
        <v>0</v>
      </c>
      <c r="E94" s="59">
        <f t="shared" si="22"/>
        <v>0</v>
      </c>
      <c r="F94" s="3"/>
      <c r="G94" s="3"/>
      <c r="H94" s="3"/>
      <c r="I94" s="3"/>
      <c r="J94" s="59">
        <f t="shared" si="31"/>
        <v>0</v>
      </c>
      <c r="K94" s="59">
        <f t="shared" si="31"/>
        <v>0</v>
      </c>
      <c r="L94" s="59">
        <f t="shared" si="31"/>
        <v>0</v>
      </c>
      <c r="M94" s="59">
        <f t="shared" si="31"/>
        <v>0</v>
      </c>
      <c r="N94" s="59">
        <f t="shared" si="31"/>
        <v>0</v>
      </c>
      <c r="O94" s="59">
        <f t="shared" si="31"/>
        <v>0</v>
      </c>
      <c r="P94" s="59">
        <f t="shared" si="31"/>
        <v>0</v>
      </c>
      <c r="Q94" s="59">
        <f t="shared" si="31"/>
        <v>0</v>
      </c>
      <c r="R94" s="59">
        <f t="shared" si="31"/>
        <v>0</v>
      </c>
      <c r="S94" s="59">
        <f t="shared" si="31"/>
        <v>0</v>
      </c>
      <c r="T94" s="59">
        <f t="shared" si="31"/>
        <v>0</v>
      </c>
      <c r="U94" s="59">
        <f t="shared" si="31"/>
        <v>0</v>
      </c>
      <c r="V94" s="59">
        <f t="shared" si="31"/>
        <v>0</v>
      </c>
      <c r="W94" s="59">
        <f t="shared" si="31"/>
        <v>0</v>
      </c>
      <c r="X94" s="59">
        <f t="shared" si="31"/>
        <v>0</v>
      </c>
      <c r="Y94" s="59">
        <f t="shared" si="30"/>
        <v>0</v>
      </c>
      <c r="Z94" s="59">
        <f t="shared" si="28"/>
        <v>0</v>
      </c>
      <c r="AA94" s="59">
        <f t="shared" si="28"/>
        <v>0</v>
      </c>
      <c r="AB94" s="59">
        <f t="shared" si="28"/>
        <v>0</v>
      </c>
      <c r="AC94" s="59">
        <f t="shared" si="28"/>
        <v>0</v>
      </c>
      <c r="AD94" s="59">
        <f t="shared" si="28"/>
        <v>0</v>
      </c>
      <c r="AE94" s="59">
        <f t="shared" si="28"/>
        <v>0</v>
      </c>
      <c r="AF94" s="59">
        <f t="shared" si="28"/>
        <v>0</v>
      </c>
      <c r="AG94" s="59">
        <f t="shared" si="28"/>
        <v>0</v>
      </c>
      <c r="AH94" s="59">
        <f t="shared" si="28"/>
        <v>0</v>
      </c>
      <c r="AI94" s="59">
        <f t="shared" si="28"/>
        <v>0</v>
      </c>
      <c r="AJ94" s="59">
        <f t="shared" si="29"/>
        <v>0</v>
      </c>
      <c r="AK94" s="59">
        <f t="shared" si="29"/>
        <v>0</v>
      </c>
      <c r="AL94" s="59">
        <f t="shared" si="29"/>
        <v>0</v>
      </c>
      <c r="AM94" s="59">
        <f t="shared" si="29"/>
        <v>0</v>
      </c>
      <c r="AN94" s="59">
        <f t="shared" si="29"/>
        <v>0</v>
      </c>
      <c r="AO94" s="59">
        <f t="shared" si="29"/>
        <v>0</v>
      </c>
      <c r="AP94" s="59">
        <f t="shared" si="29"/>
        <v>0</v>
      </c>
      <c r="AQ94" s="59">
        <f t="shared" si="29"/>
        <v>0</v>
      </c>
      <c r="AR94" s="59">
        <f t="shared" si="29"/>
        <v>0</v>
      </c>
      <c r="AS94" s="59">
        <f t="shared" si="29"/>
        <v>0</v>
      </c>
      <c r="AT94" s="59">
        <f t="shared" si="29"/>
        <v>0</v>
      </c>
      <c r="AU94" s="59">
        <f t="shared" si="29"/>
        <v>0</v>
      </c>
      <c r="AV94" s="59">
        <f t="shared" si="29"/>
        <v>0</v>
      </c>
      <c r="AW94" s="59">
        <f t="shared" si="29"/>
        <v>0</v>
      </c>
    </row>
    <row r="95" spans="1:49" x14ac:dyDescent="0.25">
      <c r="A95" s="184">
        <f t="shared" si="24"/>
        <v>38</v>
      </c>
      <c r="B95" s="182">
        <f>AU$7</f>
        <v>3.7500000000000006E-2</v>
      </c>
      <c r="C95" s="180">
        <f>AU$12</f>
        <v>0</v>
      </c>
      <c r="D95" s="61">
        <f t="shared" si="21"/>
        <v>0</v>
      </c>
      <c r="E95" s="59">
        <f t="shared" si="22"/>
        <v>0</v>
      </c>
      <c r="F95" s="3"/>
      <c r="G95" s="3"/>
      <c r="H95" s="3"/>
      <c r="I95" s="3"/>
      <c r="J95" s="59">
        <f t="shared" si="31"/>
        <v>0</v>
      </c>
      <c r="K95" s="59">
        <f t="shared" si="31"/>
        <v>0</v>
      </c>
      <c r="L95" s="59">
        <f t="shared" si="31"/>
        <v>0</v>
      </c>
      <c r="M95" s="59">
        <f t="shared" si="31"/>
        <v>0</v>
      </c>
      <c r="N95" s="59">
        <f t="shared" si="31"/>
        <v>0</v>
      </c>
      <c r="O95" s="59">
        <f t="shared" si="31"/>
        <v>0</v>
      </c>
      <c r="P95" s="59">
        <f t="shared" si="31"/>
        <v>0</v>
      </c>
      <c r="Q95" s="59">
        <f t="shared" si="31"/>
        <v>0</v>
      </c>
      <c r="R95" s="59">
        <f t="shared" si="31"/>
        <v>0</v>
      </c>
      <c r="S95" s="59">
        <f t="shared" si="31"/>
        <v>0</v>
      </c>
      <c r="T95" s="59">
        <f t="shared" si="31"/>
        <v>0</v>
      </c>
      <c r="U95" s="59">
        <f t="shared" si="31"/>
        <v>0</v>
      </c>
      <c r="V95" s="59">
        <f t="shared" si="31"/>
        <v>0</v>
      </c>
      <c r="W95" s="59">
        <f t="shared" si="31"/>
        <v>0</v>
      </c>
      <c r="X95" s="59">
        <f t="shared" si="31"/>
        <v>0</v>
      </c>
      <c r="Y95" s="59">
        <f t="shared" si="30"/>
        <v>0</v>
      </c>
      <c r="Z95" s="59">
        <f t="shared" si="28"/>
        <v>0</v>
      </c>
      <c r="AA95" s="59">
        <f t="shared" si="28"/>
        <v>0</v>
      </c>
      <c r="AB95" s="59">
        <f t="shared" si="28"/>
        <v>0</v>
      </c>
      <c r="AC95" s="59">
        <f t="shared" si="28"/>
        <v>0</v>
      </c>
      <c r="AD95" s="59">
        <f t="shared" si="28"/>
        <v>0</v>
      </c>
      <c r="AE95" s="59">
        <f t="shared" si="28"/>
        <v>0</v>
      </c>
      <c r="AF95" s="59">
        <f t="shared" si="28"/>
        <v>0</v>
      </c>
      <c r="AG95" s="59">
        <f t="shared" si="28"/>
        <v>0</v>
      </c>
      <c r="AH95" s="59">
        <f t="shared" si="28"/>
        <v>0</v>
      </c>
      <c r="AI95" s="59">
        <f t="shared" si="28"/>
        <v>0</v>
      </c>
      <c r="AJ95" s="59">
        <f t="shared" si="29"/>
        <v>0</v>
      </c>
      <c r="AK95" s="59">
        <f t="shared" si="29"/>
        <v>0</v>
      </c>
      <c r="AL95" s="59">
        <f t="shared" si="29"/>
        <v>0</v>
      </c>
      <c r="AM95" s="59">
        <f t="shared" si="29"/>
        <v>0</v>
      </c>
      <c r="AN95" s="59">
        <f t="shared" si="29"/>
        <v>0</v>
      </c>
      <c r="AO95" s="59">
        <f t="shared" si="29"/>
        <v>0</v>
      </c>
      <c r="AP95" s="59">
        <f t="shared" si="29"/>
        <v>0</v>
      </c>
      <c r="AQ95" s="59">
        <f t="shared" si="29"/>
        <v>0</v>
      </c>
      <c r="AR95" s="59">
        <f t="shared" si="29"/>
        <v>0</v>
      </c>
      <c r="AS95" s="59">
        <f t="shared" si="29"/>
        <v>0</v>
      </c>
      <c r="AT95" s="59">
        <f t="shared" si="29"/>
        <v>0</v>
      </c>
      <c r="AU95" s="59">
        <f t="shared" si="29"/>
        <v>0</v>
      </c>
      <c r="AV95" s="59">
        <f t="shared" si="29"/>
        <v>0</v>
      </c>
      <c r="AW95" s="59">
        <f t="shared" si="29"/>
        <v>0</v>
      </c>
    </row>
    <row r="96" spans="1:49" x14ac:dyDescent="0.25">
      <c r="A96" s="184">
        <f t="shared" si="24"/>
        <v>39</v>
      </c>
      <c r="B96" s="182">
        <f>AV$7</f>
        <v>3.8000000000000006E-2</v>
      </c>
      <c r="C96" s="180">
        <f>AV$12</f>
        <v>0</v>
      </c>
      <c r="D96" s="61">
        <f t="shared" si="21"/>
        <v>0</v>
      </c>
      <c r="E96" s="59">
        <f t="shared" si="22"/>
        <v>0</v>
      </c>
      <c r="F96" s="3"/>
      <c r="G96" s="3"/>
      <c r="H96" s="3"/>
      <c r="I96" s="3"/>
      <c r="J96" s="59">
        <f t="shared" si="31"/>
        <v>0</v>
      </c>
      <c r="K96" s="59">
        <f t="shared" si="31"/>
        <v>0</v>
      </c>
      <c r="L96" s="59">
        <f t="shared" si="31"/>
        <v>0</v>
      </c>
      <c r="M96" s="59">
        <f t="shared" si="31"/>
        <v>0</v>
      </c>
      <c r="N96" s="59">
        <f t="shared" si="31"/>
        <v>0</v>
      </c>
      <c r="O96" s="59">
        <f t="shared" si="31"/>
        <v>0</v>
      </c>
      <c r="P96" s="59">
        <f t="shared" si="31"/>
        <v>0</v>
      </c>
      <c r="Q96" s="59">
        <f t="shared" si="31"/>
        <v>0</v>
      </c>
      <c r="R96" s="59">
        <f t="shared" si="31"/>
        <v>0</v>
      </c>
      <c r="S96" s="59">
        <f t="shared" si="31"/>
        <v>0</v>
      </c>
      <c r="T96" s="59">
        <f t="shared" si="31"/>
        <v>0</v>
      </c>
      <c r="U96" s="59">
        <f t="shared" si="31"/>
        <v>0</v>
      </c>
      <c r="V96" s="59">
        <f t="shared" si="31"/>
        <v>0</v>
      </c>
      <c r="W96" s="59">
        <f t="shared" si="31"/>
        <v>0</v>
      </c>
      <c r="X96" s="59">
        <f t="shared" si="31"/>
        <v>0</v>
      </c>
      <c r="Y96" s="59">
        <f t="shared" si="30"/>
        <v>0</v>
      </c>
      <c r="Z96" s="59">
        <f t="shared" si="28"/>
        <v>0</v>
      </c>
      <c r="AA96" s="59">
        <f t="shared" si="28"/>
        <v>0</v>
      </c>
      <c r="AB96" s="59">
        <f t="shared" si="28"/>
        <v>0</v>
      </c>
      <c r="AC96" s="59">
        <f t="shared" si="28"/>
        <v>0</v>
      </c>
      <c r="AD96" s="59">
        <f t="shared" si="28"/>
        <v>0</v>
      </c>
      <c r="AE96" s="59">
        <f t="shared" si="28"/>
        <v>0</v>
      </c>
      <c r="AF96" s="59">
        <f t="shared" si="28"/>
        <v>0</v>
      </c>
      <c r="AG96" s="59">
        <f t="shared" si="28"/>
        <v>0</v>
      </c>
      <c r="AH96" s="59">
        <f t="shared" si="28"/>
        <v>0</v>
      </c>
      <c r="AI96" s="59">
        <f t="shared" si="28"/>
        <v>0</v>
      </c>
      <c r="AJ96" s="59">
        <f t="shared" si="29"/>
        <v>0</v>
      </c>
      <c r="AK96" s="59">
        <f t="shared" si="29"/>
        <v>0</v>
      </c>
      <c r="AL96" s="59">
        <f t="shared" si="29"/>
        <v>0</v>
      </c>
      <c r="AM96" s="59">
        <f t="shared" si="29"/>
        <v>0</v>
      </c>
      <c r="AN96" s="59">
        <f t="shared" si="29"/>
        <v>0</v>
      </c>
      <c r="AO96" s="59">
        <f t="shared" si="29"/>
        <v>0</v>
      </c>
      <c r="AP96" s="59">
        <f t="shared" si="29"/>
        <v>0</v>
      </c>
      <c r="AQ96" s="59">
        <f t="shared" si="29"/>
        <v>0</v>
      </c>
      <c r="AR96" s="59">
        <f t="shared" si="29"/>
        <v>0</v>
      </c>
      <c r="AS96" s="59">
        <f t="shared" si="29"/>
        <v>0</v>
      </c>
      <c r="AT96" s="59">
        <f t="shared" si="29"/>
        <v>0</v>
      </c>
      <c r="AU96" s="59">
        <f t="shared" si="29"/>
        <v>0</v>
      </c>
      <c r="AV96" s="59">
        <f t="shared" si="29"/>
        <v>0</v>
      </c>
      <c r="AW96" s="59">
        <f t="shared" si="29"/>
        <v>0</v>
      </c>
    </row>
    <row r="97" spans="1:49" x14ac:dyDescent="0.25">
      <c r="A97" s="184">
        <f t="shared" si="24"/>
        <v>40</v>
      </c>
      <c r="B97" s="182">
        <f>AW$7</f>
        <v>3.85E-2</v>
      </c>
      <c r="C97" s="180">
        <f>AW$12</f>
        <v>0</v>
      </c>
      <c r="D97" s="61">
        <f t="shared" si="21"/>
        <v>0</v>
      </c>
      <c r="E97" s="59">
        <f t="shared" si="22"/>
        <v>0</v>
      </c>
      <c r="F97" s="3"/>
      <c r="G97" s="3"/>
      <c r="H97" s="3"/>
      <c r="I97" s="3"/>
      <c r="J97" s="59">
        <f t="shared" si="31"/>
        <v>0</v>
      </c>
      <c r="K97" s="59">
        <f t="shared" si="31"/>
        <v>0</v>
      </c>
      <c r="L97" s="59">
        <f t="shared" si="31"/>
        <v>0</v>
      </c>
      <c r="M97" s="59">
        <f t="shared" si="31"/>
        <v>0</v>
      </c>
      <c r="N97" s="59">
        <f t="shared" si="31"/>
        <v>0</v>
      </c>
      <c r="O97" s="59">
        <f t="shared" si="31"/>
        <v>0</v>
      </c>
      <c r="P97" s="59">
        <f t="shared" si="31"/>
        <v>0</v>
      </c>
      <c r="Q97" s="59">
        <f t="shared" si="31"/>
        <v>0</v>
      </c>
      <c r="R97" s="59">
        <f t="shared" si="31"/>
        <v>0</v>
      </c>
      <c r="S97" s="59">
        <f t="shared" si="31"/>
        <v>0</v>
      </c>
      <c r="T97" s="59">
        <f t="shared" si="31"/>
        <v>0</v>
      </c>
      <c r="U97" s="59">
        <f t="shared" si="31"/>
        <v>0</v>
      </c>
      <c r="V97" s="59">
        <f t="shared" si="31"/>
        <v>0</v>
      </c>
      <c r="W97" s="59">
        <f t="shared" si="31"/>
        <v>0</v>
      </c>
      <c r="X97" s="59">
        <f t="shared" si="31"/>
        <v>0</v>
      </c>
      <c r="Y97" s="59">
        <f t="shared" si="30"/>
        <v>0</v>
      </c>
      <c r="Z97" s="59">
        <f t="shared" si="28"/>
        <v>0</v>
      </c>
      <c r="AA97" s="59">
        <f t="shared" si="28"/>
        <v>0</v>
      </c>
      <c r="AB97" s="59">
        <f t="shared" si="28"/>
        <v>0</v>
      </c>
      <c r="AC97" s="59">
        <f t="shared" si="28"/>
        <v>0</v>
      </c>
      <c r="AD97" s="59">
        <f t="shared" si="28"/>
        <v>0</v>
      </c>
      <c r="AE97" s="59">
        <f t="shared" si="28"/>
        <v>0</v>
      </c>
      <c r="AF97" s="59">
        <f t="shared" si="28"/>
        <v>0</v>
      </c>
      <c r="AG97" s="59">
        <f t="shared" si="28"/>
        <v>0</v>
      </c>
      <c r="AH97" s="59">
        <f t="shared" si="28"/>
        <v>0</v>
      </c>
      <c r="AI97" s="59">
        <f t="shared" si="28"/>
        <v>0</v>
      </c>
      <c r="AJ97" s="59">
        <f t="shared" si="29"/>
        <v>0</v>
      </c>
      <c r="AK97" s="59">
        <f t="shared" si="29"/>
        <v>0</v>
      </c>
      <c r="AL97" s="59">
        <f t="shared" si="29"/>
        <v>0</v>
      </c>
      <c r="AM97" s="59">
        <f t="shared" si="29"/>
        <v>0</v>
      </c>
      <c r="AN97" s="59">
        <f t="shared" si="29"/>
        <v>0</v>
      </c>
      <c r="AO97" s="59">
        <f t="shared" si="29"/>
        <v>0</v>
      </c>
      <c r="AP97" s="59">
        <f t="shared" si="29"/>
        <v>0</v>
      </c>
      <c r="AQ97" s="59">
        <f t="shared" si="29"/>
        <v>0</v>
      </c>
      <c r="AR97" s="59">
        <f t="shared" si="29"/>
        <v>0</v>
      </c>
      <c r="AS97" s="59">
        <f t="shared" si="29"/>
        <v>0</v>
      </c>
      <c r="AT97" s="59">
        <f t="shared" si="29"/>
        <v>0</v>
      </c>
      <c r="AU97" s="59">
        <f t="shared" si="29"/>
        <v>0</v>
      </c>
      <c r="AV97" s="59">
        <f t="shared" si="29"/>
        <v>0</v>
      </c>
      <c r="AW97" s="59">
        <f t="shared" si="29"/>
        <v>0</v>
      </c>
    </row>
    <row r="98" spans="1:49" x14ac:dyDescent="0.25">
      <c r="A98" s="184"/>
      <c r="B98" s="59"/>
      <c r="C98" s="20"/>
      <c r="D98" s="61"/>
      <c r="E98" s="59"/>
      <c r="F98" s="3"/>
      <c r="G98" s="3"/>
      <c r="H98" s="3"/>
      <c r="I98" s="3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</row>
    <row r="99" spans="1:49" x14ac:dyDescent="0.25">
      <c r="A99" s="184"/>
      <c r="B99" s="59"/>
      <c r="C99" s="185">
        <f>SUM(C58:C97)</f>
        <v>1</v>
      </c>
      <c r="D99" s="186">
        <f>SUM(D58:D97)</f>
        <v>54.82506466887493</v>
      </c>
      <c r="E99" s="59"/>
      <c r="F99" s="3"/>
      <c r="G99" s="3" t="s">
        <v>310</v>
      </c>
      <c r="H99" s="20">
        <f>IRR(I99:AW99)</f>
        <v>3.0923714636449606E-2</v>
      </c>
      <c r="I99" s="3">
        <f>-D99</f>
        <v>-54.82506466887493</v>
      </c>
      <c r="J99" s="59">
        <f>SUM(J58:J97)</f>
        <v>1.6326069080179708</v>
      </c>
      <c r="K99" s="59">
        <f t="shared" ref="K99:AW99" si="32">SUM(K58:K97)</f>
        <v>1.6326069080179708</v>
      </c>
      <c r="L99" s="59">
        <f t="shared" si="32"/>
        <v>1.6326069080179708</v>
      </c>
      <c r="M99" s="59">
        <f t="shared" si="32"/>
        <v>1.6326069080179708</v>
      </c>
      <c r="N99" s="59">
        <f t="shared" si="32"/>
        <v>1.6326069080179708</v>
      </c>
      <c r="O99" s="59">
        <f t="shared" si="32"/>
        <v>3.1363417114677139</v>
      </c>
      <c r="P99" s="59">
        <f t="shared" si="32"/>
        <v>3.1515294329825565</v>
      </c>
      <c r="Q99" s="59">
        <f t="shared" si="32"/>
        <v>3.1662434780343123</v>
      </c>
      <c r="R99" s="59">
        <f t="shared" si="32"/>
        <v>3.1798036321846403</v>
      </c>
      <c r="S99" s="59">
        <f t="shared" si="32"/>
        <v>3.1921274193389095</v>
      </c>
      <c r="T99" s="59">
        <f t="shared" si="32"/>
        <v>3.2022822199540277</v>
      </c>
      <c r="U99" s="59">
        <f t="shared" si="32"/>
        <v>3.2109984238153375</v>
      </c>
      <c r="V99" s="59">
        <f t="shared" si="32"/>
        <v>3.2181805757970556</v>
      </c>
      <c r="W99" s="59">
        <f t="shared" si="32"/>
        <v>3.2240986690299929</v>
      </c>
      <c r="X99" s="59">
        <f t="shared" si="32"/>
        <v>3.2288608846783715</v>
      </c>
      <c r="Y99" s="59">
        <f t="shared" si="32"/>
        <v>3.231607730664356</v>
      </c>
      <c r="Z99" s="59">
        <f t="shared" si="32"/>
        <v>3.2332244457303929</v>
      </c>
      <c r="AA99" s="59">
        <f t="shared" si="32"/>
        <v>3.2336407498598971</v>
      </c>
      <c r="AB99" s="59">
        <f t="shared" si="32"/>
        <v>3.2327831633531181</v>
      </c>
      <c r="AC99" s="59">
        <f t="shared" si="32"/>
        <v>3.230574878098162</v>
      </c>
      <c r="AD99" s="59">
        <f t="shared" si="32"/>
        <v>3.227163077379255</v>
      </c>
      <c r="AE99" s="59">
        <f t="shared" si="32"/>
        <v>3.2224775377252888</v>
      </c>
      <c r="AF99" s="59">
        <f t="shared" si="32"/>
        <v>3.2169275160051658</v>
      </c>
      <c r="AG99" s="59">
        <f t="shared" si="32"/>
        <v>3.2107139047315485</v>
      </c>
      <c r="AH99" s="59">
        <f t="shared" si="32"/>
        <v>3.2038018835507787</v>
      </c>
      <c r="AI99" s="59">
        <f t="shared" si="32"/>
        <v>3.1961551401185702</v>
      </c>
      <c r="AJ99" s="59">
        <f t="shared" si="32"/>
        <v>3.187735811918901</v>
      </c>
      <c r="AK99" s="59">
        <f t="shared" si="32"/>
        <v>3.1787841649040267</v>
      </c>
      <c r="AL99" s="59">
        <f t="shared" si="32"/>
        <v>3.1692758373404146</v>
      </c>
      <c r="AM99" s="59">
        <f t="shared" si="32"/>
        <v>3.1591854848774545</v>
      </c>
      <c r="AN99" s="59">
        <f t="shared" si="32"/>
        <v>0</v>
      </c>
      <c r="AO99" s="59">
        <f t="shared" si="32"/>
        <v>0</v>
      </c>
      <c r="AP99" s="59">
        <f t="shared" si="32"/>
        <v>0</v>
      </c>
      <c r="AQ99" s="59">
        <f t="shared" si="32"/>
        <v>0</v>
      </c>
      <c r="AR99" s="59">
        <f t="shared" si="32"/>
        <v>0</v>
      </c>
      <c r="AS99" s="59">
        <f t="shared" si="32"/>
        <v>0</v>
      </c>
      <c r="AT99" s="59">
        <f t="shared" si="32"/>
        <v>0</v>
      </c>
      <c r="AU99" s="59">
        <f t="shared" si="32"/>
        <v>0</v>
      </c>
      <c r="AV99" s="59">
        <f t="shared" si="32"/>
        <v>0</v>
      </c>
      <c r="AW99" s="59">
        <f t="shared" si="32"/>
        <v>0</v>
      </c>
    </row>
    <row r="100" spans="1:49" x14ac:dyDescent="0.25">
      <c r="A100" s="3"/>
      <c r="B100" s="3"/>
      <c r="C100" s="3"/>
      <c r="D100" s="3"/>
      <c r="E100" s="3"/>
      <c r="F100" s="3"/>
      <c r="G100" s="3" t="s">
        <v>311</v>
      </c>
      <c r="H100" s="3">
        <f>SUM(J100:AW100)</f>
        <v>54.82506466887493</v>
      </c>
      <c r="I100" s="3"/>
      <c r="J100" s="59">
        <f>J14</f>
        <v>0</v>
      </c>
      <c r="K100" s="59">
        <f t="shared" ref="K100:AW100" si="33">K14</f>
        <v>0</v>
      </c>
      <c r="L100" s="59">
        <f t="shared" si="33"/>
        <v>0</v>
      </c>
      <c r="M100" s="59">
        <f t="shared" si="33"/>
        <v>0</v>
      </c>
      <c r="N100" s="59">
        <f t="shared" si="33"/>
        <v>0</v>
      </c>
      <c r="O100" s="59">
        <f t="shared" si="33"/>
        <v>1.5037348034497429</v>
      </c>
      <c r="P100" s="59">
        <f t="shared" si="33"/>
        <v>1.5488468475532351</v>
      </c>
      <c r="Q100" s="59">
        <f t="shared" si="33"/>
        <v>1.5953122529798323</v>
      </c>
      <c r="R100" s="59">
        <f t="shared" si="33"/>
        <v>1.6431716205692273</v>
      </c>
      <c r="S100" s="59">
        <f t="shared" si="33"/>
        <v>1.692466769186304</v>
      </c>
      <c r="T100" s="59">
        <f t="shared" si="33"/>
        <v>1.7432407722618932</v>
      </c>
      <c r="U100" s="59">
        <f t="shared" si="33"/>
        <v>1.7955379954297501</v>
      </c>
      <c r="V100" s="59">
        <f t="shared" si="33"/>
        <v>1.8494041352926425</v>
      </c>
      <c r="W100" s="59">
        <f t="shared" si="33"/>
        <v>1.904886259351422</v>
      </c>
      <c r="X100" s="59">
        <f t="shared" si="33"/>
        <v>1.9620328471319648</v>
      </c>
      <c r="Y100" s="59">
        <f t="shared" si="33"/>
        <v>2.0208938325459238</v>
      </c>
      <c r="Z100" s="59">
        <f t="shared" si="33"/>
        <v>2.0815206475223014</v>
      </c>
      <c r="AA100" s="59">
        <f t="shared" si="33"/>
        <v>2.1439662669479707</v>
      </c>
      <c r="AB100" s="59">
        <f t="shared" si="33"/>
        <v>2.2082852549564098</v>
      </c>
      <c r="AC100" s="59">
        <f t="shared" si="33"/>
        <v>2.2745338126051022</v>
      </c>
      <c r="AD100" s="59">
        <f t="shared" si="33"/>
        <v>2.3427698269832558</v>
      </c>
      <c r="AE100" s="59">
        <f t="shared" si="33"/>
        <v>2.4130529217927532</v>
      </c>
      <c r="AF100" s="59">
        <f t="shared" si="33"/>
        <v>2.4854445094465363</v>
      </c>
      <c r="AG100" s="59">
        <f t="shared" si="33"/>
        <v>2.5600078447299319</v>
      </c>
      <c r="AH100" s="59">
        <f t="shared" si="33"/>
        <v>2.6368080800718303</v>
      </c>
      <c r="AI100" s="59">
        <f t="shared" si="33"/>
        <v>2.7159123224739852</v>
      </c>
      <c r="AJ100" s="59">
        <f t="shared" si="33"/>
        <v>2.7973896921482049</v>
      </c>
      <c r="AK100" s="59">
        <f t="shared" si="33"/>
        <v>2.8813113829126511</v>
      </c>
      <c r="AL100" s="59">
        <f t="shared" si="33"/>
        <v>2.9677507244000307</v>
      </c>
      <c r="AM100" s="59">
        <f t="shared" si="33"/>
        <v>3.0567832461320315</v>
      </c>
      <c r="AN100" s="59">
        <f t="shared" si="33"/>
        <v>0</v>
      </c>
      <c r="AO100" s="59">
        <f t="shared" si="33"/>
        <v>0</v>
      </c>
      <c r="AP100" s="59">
        <f t="shared" si="33"/>
        <v>0</v>
      </c>
      <c r="AQ100" s="59">
        <f t="shared" si="33"/>
        <v>0</v>
      </c>
      <c r="AR100" s="59">
        <f t="shared" si="33"/>
        <v>0</v>
      </c>
      <c r="AS100" s="59">
        <f t="shared" si="33"/>
        <v>0</v>
      </c>
      <c r="AT100" s="59">
        <f t="shared" si="33"/>
        <v>0</v>
      </c>
      <c r="AU100" s="59">
        <f t="shared" si="33"/>
        <v>0</v>
      </c>
      <c r="AV100" s="59">
        <f t="shared" si="33"/>
        <v>0</v>
      </c>
      <c r="AW100" s="59">
        <f t="shared" si="33"/>
        <v>0</v>
      </c>
    </row>
    <row r="101" spans="1:49" x14ac:dyDescent="0.25">
      <c r="A101" s="3"/>
      <c r="B101" s="3"/>
      <c r="C101" s="3"/>
      <c r="D101" s="3"/>
      <c r="E101" s="3"/>
      <c r="F101" s="3"/>
      <c r="G101" s="3" t="s">
        <v>313</v>
      </c>
      <c r="H101" s="3">
        <f>SUM(J101:AW101)</f>
        <v>33.382487644755159</v>
      </c>
      <c r="I101" s="3"/>
      <c r="J101" s="59">
        <f>J99-J100</f>
        <v>1.6326069080179708</v>
      </c>
      <c r="K101" s="59">
        <f t="shared" ref="K101:AW101" si="34">K99-K100</f>
        <v>1.6326069080179708</v>
      </c>
      <c r="L101" s="59">
        <f t="shared" si="34"/>
        <v>1.6326069080179708</v>
      </c>
      <c r="M101" s="59">
        <f t="shared" si="34"/>
        <v>1.6326069080179708</v>
      </c>
      <c r="N101" s="59">
        <f t="shared" si="34"/>
        <v>1.6326069080179708</v>
      </c>
      <c r="O101" s="59">
        <f t="shared" si="34"/>
        <v>1.632606908017971</v>
      </c>
      <c r="P101" s="59">
        <f t="shared" si="34"/>
        <v>1.6026825854293214</v>
      </c>
      <c r="Q101" s="59">
        <f t="shared" si="34"/>
        <v>1.57093122505448</v>
      </c>
      <c r="R101" s="59">
        <f t="shared" si="34"/>
        <v>1.5366320116154131</v>
      </c>
      <c r="S101" s="59">
        <f t="shared" si="34"/>
        <v>1.4996606501526055</v>
      </c>
      <c r="T101" s="59">
        <f t="shared" si="34"/>
        <v>1.4590414476921345</v>
      </c>
      <c r="U101" s="59">
        <f t="shared" si="34"/>
        <v>1.4154604283855874</v>
      </c>
      <c r="V101" s="59">
        <f t="shared" si="34"/>
        <v>1.3687764405044132</v>
      </c>
      <c r="W101" s="59">
        <f t="shared" si="34"/>
        <v>1.3192124096785709</v>
      </c>
      <c r="X101" s="59">
        <f t="shared" si="34"/>
        <v>1.2668280375464067</v>
      </c>
      <c r="Y101" s="59">
        <f t="shared" si="34"/>
        <v>1.2107138981184322</v>
      </c>
      <c r="Z101" s="59">
        <f t="shared" si="34"/>
        <v>1.1517037982080915</v>
      </c>
      <c r="AA101" s="59">
        <f t="shared" si="34"/>
        <v>1.0896744829119265</v>
      </c>
      <c r="AB101" s="59">
        <f t="shared" si="34"/>
        <v>1.0244979083967083</v>
      </c>
      <c r="AC101" s="59">
        <f t="shared" si="34"/>
        <v>0.95604106549305978</v>
      </c>
      <c r="AD101" s="59">
        <f t="shared" si="34"/>
        <v>0.88439325039599925</v>
      </c>
      <c r="AE101" s="59">
        <f t="shared" si="34"/>
        <v>0.80942461593253556</v>
      </c>
      <c r="AF101" s="59">
        <f t="shared" si="34"/>
        <v>0.73148300655862952</v>
      </c>
      <c r="AG101" s="59">
        <f t="shared" si="34"/>
        <v>0.65070606000161657</v>
      </c>
      <c r="AH101" s="59">
        <f t="shared" si="34"/>
        <v>0.56699380347894834</v>
      </c>
      <c r="AI101" s="59">
        <f t="shared" si="34"/>
        <v>0.48024281764458499</v>
      </c>
      <c r="AJ101" s="59">
        <f t="shared" si="34"/>
        <v>0.39034611977069611</v>
      </c>
      <c r="AK101" s="59">
        <f t="shared" si="34"/>
        <v>0.29747278199137561</v>
      </c>
      <c r="AL101" s="59">
        <f t="shared" si="34"/>
        <v>0.20152511294038389</v>
      </c>
      <c r="AM101" s="59">
        <f t="shared" si="34"/>
        <v>0.10240223874542309</v>
      </c>
      <c r="AN101" s="59">
        <f t="shared" si="34"/>
        <v>0</v>
      </c>
      <c r="AO101" s="59">
        <f t="shared" si="34"/>
        <v>0</v>
      </c>
      <c r="AP101" s="59">
        <f t="shared" si="34"/>
        <v>0</v>
      </c>
      <c r="AQ101" s="59">
        <f t="shared" si="34"/>
        <v>0</v>
      </c>
      <c r="AR101" s="59">
        <f t="shared" si="34"/>
        <v>0</v>
      </c>
      <c r="AS101" s="59">
        <f t="shared" si="34"/>
        <v>0</v>
      </c>
      <c r="AT101" s="59">
        <f t="shared" si="34"/>
        <v>0</v>
      </c>
      <c r="AU101" s="59">
        <f t="shared" si="34"/>
        <v>0</v>
      </c>
      <c r="AV101" s="59">
        <f t="shared" si="34"/>
        <v>0</v>
      </c>
      <c r="AW101" s="59">
        <f t="shared" si="34"/>
        <v>0</v>
      </c>
    </row>
    <row r="102" spans="1:49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</row>
    <row r="103" spans="1:49" x14ac:dyDescent="0.25">
      <c r="A103" s="7" t="s">
        <v>316</v>
      </c>
      <c r="B103" s="3"/>
      <c r="C103" s="3"/>
      <c r="D103" s="3"/>
      <c r="E103" s="3"/>
      <c r="F103" s="3"/>
      <c r="G103" s="3"/>
      <c r="H103" s="3"/>
      <c r="I103" s="26">
        <v>0</v>
      </c>
      <c r="J103" s="26">
        <f>I103+1</f>
        <v>1</v>
      </c>
      <c r="K103" s="26">
        <f t="shared" ref="K103:AC103" si="35">J103+1</f>
        <v>2</v>
      </c>
      <c r="L103" s="26">
        <f t="shared" si="35"/>
        <v>3</v>
      </c>
      <c r="M103" s="26">
        <f t="shared" si="35"/>
        <v>4</v>
      </c>
      <c r="N103" s="26">
        <f t="shared" si="35"/>
        <v>5</v>
      </c>
      <c r="O103" s="26">
        <f t="shared" si="35"/>
        <v>6</v>
      </c>
      <c r="P103" s="26">
        <f t="shared" si="35"/>
        <v>7</v>
      </c>
      <c r="Q103" s="26">
        <f t="shared" si="35"/>
        <v>8</v>
      </c>
      <c r="R103" s="26">
        <f t="shared" si="35"/>
        <v>9</v>
      </c>
      <c r="S103" s="26">
        <f t="shared" si="35"/>
        <v>10</v>
      </c>
      <c r="T103" s="26">
        <f t="shared" si="35"/>
        <v>11</v>
      </c>
      <c r="U103" s="26">
        <f t="shared" si="35"/>
        <v>12</v>
      </c>
      <c r="V103" s="26">
        <f t="shared" si="35"/>
        <v>13</v>
      </c>
      <c r="W103" s="26">
        <f t="shared" si="35"/>
        <v>14</v>
      </c>
      <c r="X103" s="26">
        <f t="shared" si="35"/>
        <v>15</v>
      </c>
      <c r="Y103" s="26">
        <f t="shared" si="35"/>
        <v>16</v>
      </c>
      <c r="Z103" s="26">
        <f t="shared" si="35"/>
        <v>17</v>
      </c>
      <c r="AA103" s="26">
        <f t="shared" si="35"/>
        <v>18</v>
      </c>
      <c r="AB103" s="26">
        <f t="shared" si="35"/>
        <v>19</v>
      </c>
      <c r="AC103" s="26">
        <f t="shared" si="35"/>
        <v>20</v>
      </c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</row>
    <row r="104" spans="1:49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</row>
    <row r="105" spans="1:49" x14ac:dyDescent="0.25">
      <c r="A105" s="3"/>
      <c r="B105" s="3"/>
      <c r="C105" s="3"/>
      <c r="D105" s="3"/>
      <c r="E105" s="3"/>
      <c r="F105" s="3" t="s">
        <v>318</v>
      </c>
      <c r="G105" s="3"/>
      <c r="H105" s="3"/>
      <c r="I105" s="3">
        <f>J10*0</f>
        <v>0</v>
      </c>
      <c r="J105" s="3">
        <f>J10</f>
        <v>10.148289999999999</v>
      </c>
      <c r="K105" s="3">
        <f t="shared" ref="K105:N105" si="36">K10</f>
        <v>10.148289999999999</v>
      </c>
      <c r="L105" s="3">
        <f t="shared" si="36"/>
        <v>10.148289999999999</v>
      </c>
      <c r="M105" s="3">
        <f t="shared" si="36"/>
        <v>10.148289999999999</v>
      </c>
      <c r="N105" s="3">
        <f t="shared" si="36"/>
        <v>10.148289999999999</v>
      </c>
      <c r="O105" s="3">
        <f t="shared" ref="O105:AC105" si="37">P10</f>
        <v>0</v>
      </c>
      <c r="P105" s="3">
        <f t="shared" si="37"/>
        <v>0</v>
      </c>
      <c r="Q105" s="3">
        <f t="shared" si="37"/>
        <v>0</v>
      </c>
      <c r="R105" s="3">
        <f t="shared" si="37"/>
        <v>0</v>
      </c>
      <c r="S105" s="3">
        <f t="shared" si="37"/>
        <v>0</v>
      </c>
      <c r="T105" s="3">
        <f t="shared" si="37"/>
        <v>0</v>
      </c>
      <c r="U105" s="3">
        <f t="shared" si="37"/>
        <v>0</v>
      </c>
      <c r="V105" s="3">
        <f t="shared" si="37"/>
        <v>0</v>
      </c>
      <c r="W105" s="3">
        <f t="shared" si="37"/>
        <v>0</v>
      </c>
      <c r="X105" s="3">
        <f t="shared" si="37"/>
        <v>0</v>
      </c>
      <c r="Y105" s="3">
        <f t="shared" si="37"/>
        <v>0</v>
      </c>
      <c r="Z105" s="3">
        <f t="shared" si="37"/>
        <v>0</v>
      </c>
      <c r="AA105" s="3">
        <f t="shared" si="37"/>
        <v>0</v>
      </c>
      <c r="AB105" s="3">
        <f t="shared" si="37"/>
        <v>0</v>
      </c>
      <c r="AC105" s="3">
        <f t="shared" si="37"/>
        <v>0</v>
      </c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</row>
    <row r="106" spans="1:49" x14ac:dyDescent="0.25">
      <c r="A106" s="3"/>
      <c r="B106" s="3"/>
      <c r="C106" s="3"/>
      <c r="D106" s="3"/>
      <c r="E106" s="3"/>
      <c r="F106" s="3" t="s">
        <v>317</v>
      </c>
      <c r="G106" s="3"/>
      <c r="H106" s="3"/>
      <c r="I106" s="3"/>
      <c r="J106" s="3">
        <f>J101*J11</f>
        <v>1.6326069080179708</v>
      </c>
      <c r="K106" s="3">
        <f t="shared" ref="K106:AC106" si="38">K101*K11</f>
        <v>1.6326069080179708</v>
      </c>
      <c r="L106" s="3">
        <f t="shared" si="38"/>
        <v>1.6326069080179708</v>
      </c>
      <c r="M106" s="3">
        <f t="shared" si="38"/>
        <v>1.6326069080179708</v>
      </c>
      <c r="N106" s="3">
        <f t="shared" si="38"/>
        <v>1.6326069080179708</v>
      </c>
      <c r="O106" s="3">
        <f t="shared" si="38"/>
        <v>0</v>
      </c>
      <c r="P106" s="3">
        <f t="shared" si="38"/>
        <v>0</v>
      </c>
      <c r="Q106" s="3">
        <f t="shared" si="38"/>
        <v>0</v>
      </c>
      <c r="R106" s="3">
        <f t="shared" si="38"/>
        <v>0</v>
      </c>
      <c r="S106" s="3">
        <f t="shared" si="38"/>
        <v>0</v>
      </c>
      <c r="T106" s="3">
        <f t="shared" si="38"/>
        <v>0</v>
      </c>
      <c r="U106" s="3">
        <f t="shared" si="38"/>
        <v>0</v>
      </c>
      <c r="V106" s="8">
        <f t="shared" si="38"/>
        <v>0</v>
      </c>
      <c r="W106" s="3">
        <f t="shared" si="38"/>
        <v>0</v>
      </c>
      <c r="X106" s="3">
        <f t="shared" si="38"/>
        <v>0</v>
      </c>
      <c r="Y106" s="3">
        <f t="shared" si="38"/>
        <v>0</v>
      </c>
      <c r="Z106" s="3">
        <f t="shared" si="38"/>
        <v>0</v>
      </c>
      <c r="AA106" s="3">
        <f t="shared" si="38"/>
        <v>0</v>
      </c>
      <c r="AB106" s="3">
        <f t="shared" si="38"/>
        <v>0</v>
      </c>
      <c r="AC106" s="3">
        <f t="shared" si="38"/>
        <v>0</v>
      </c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</row>
    <row r="107" spans="1:49" x14ac:dyDescent="0.25">
      <c r="A107" s="3"/>
      <c r="B107" s="3"/>
      <c r="C107" s="3"/>
      <c r="D107" s="3"/>
      <c r="E107" s="3"/>
      <c r="F107" s="3" t="s">
        <v>319</v>
      </c>
      <c r="G107" s="3"/>
      <c r="H107" s="3"/>
      <c r="I107" s="3">
        <f>I105</f>
        <v>0</v>
      </c>
      <c r="J107" s="3">
        <f>J105+J106</f>
        <v>11.78089690801797</v>
      </c>
      <c r="K107" s="3">
        <f t="shared" ref="K107:AC107" si="39">K105+K106</f>
        <v>11.78089690801797</v>
      </c>
      <c r="L107" s="3">
        <f t="shared" si="39"/>
        <v>11.78089690801797</v>
      </c>
      <c r="M107" s="3">
        <f t="shared" si="39"/>
        <v>11.78089690801797</v>
      </c>
      <c r="N107" s="3">
        <f t="shared" si="39"/>
        <v>11.78089690801797</v>
      </c>
      <c r="O107" s="3">
        <f t="shared" si="39"/>
        <v>0</v>
      </c>
      <c r="P107" s="3">
        <f t="shared" si="39"/>
        <v>0</v>
      </c>
      <c r="Q107" s="3">
        <f t="shared" si="39"/>
        <v>0</v>
      </c>
      <c r="R107" s="3">
        <f t="shared" si="39"/>
        <v>0</v>
      </c>
      <c r="S107" s="3">
        <f t="shared" si="39"/>
        <v>0</v>
      </c>
      <c r="T107" s="3">
        <f t="shared" si="39"/>
        <v>0</v>
      </c>
      <c r="U107" s="3">
        <f t="shared" si="39"/>
        <v>0</v>
      </c>
      <c r="V107" s="3">
        <f t="shared" si="39"/>
        <v>0</v>
      </c>
      <c r="W107" s="3">
        <f t="shared" si="39"/>
        <v>0</v>
      </c>
      <c r="X107" s="3">
        <f t="shared" si="39"/>
        <v>0</v>
      </c>
      <c r="Y107" s="3">
        <f t="shared" si="39"/>
        <v>0</v>
      </c>
      <c r="Z107" s="3">
        <f t="shared" si="39"/>
        <v>0</v>
      </c>
      <c r="AA107" s="3">
        <f t="shared" si="39"/>
        <v>0</v>
      </c>
      <c r="AB107" s="3">
        <f t="shared" si="39"/>
        <v>0</v>
      </c>
      <c r="AC107" s="3">
        <f t="shared" si="39"/>
        <v>0</v>
      </c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</row>
    <row r="108" spans="1:49" x14ac:dyDescent="0.25">
      <c r="A108" s="3"/>
      <c r="B108" s="3"/>
      <c r="C108" s="3"/>
      <c r="D108" s="3"/>
      <c r="E108" s="3"/>
      <c r="F108" s="3" t="s">
        <v>320</v>
      </c>
      <c r="G108" s="3"/>
      <c r="H108" s="3"/>
      <c r="I108" s="3">
        <f>I109+I107</f>
        <v>54.825064668875001</v>
      </c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</row>
    <row r="109" spans="1:49" x14ac:dyDescent="0.25">
      <c r="A109" s="3"/>
      <c r="B109" s="3"/>
      <c r="C109" s="3"/>
      <c r="D109" s="3"/>
      <c r="E109" s="3"/>
      <c r="F109" s="3" t="s">
        <v>321</v>
      </c>
      <c r="G109" s="3"/>
      <c r="H109" s="3"/>
      <c r="I109" s="3">
        <f>C114</f>
        <v>54.825064668875001</v>
      </c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</row>
    <row r="110" spans="1:49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</row>
    <row r="111" spans="1:49" x14ac:dyDescent="0.25">
      <c r="A111" s="184"/>
      <c r="B111" s="189" t="s">
        <v>322</v>
      </c>
      <c r="I111" s="57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</row>
    <row r="112" spans="1:49" x14ac:dyDescent="0.25">
      <c r="A112" s="183" t="s">
        <v>323</v>
      </c>
      <c r="B112" s="183" t="s">
        <v>242</v>
      </c>
      <c r="C112" s="183" t="s">
        <v>289</v>
      </c>
      <c r="D112" s="183" t="s">
        <v>324</v>
      </c>
      <c r="E112" s="183" t="s">
        <v>325</v>
      </c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</row>
    <row r="113" spans="1:49" x14ac:dyDescent="0.25">
      <c r="I113" s="26"/>
      <c r="J113" s="26">
        <v>1</v>
      </c>
      <c r="K113" s="26">
        <f t="shared" ref="K113:AC113" si="40">J113+1</f>
        <v>2</v>
      </c>
      <c r="L113" s="26">
        <f t="shared" si="40"/>
        <v>3</v>
      </c>
      <c r="M113" s="26">
        <f t="shared" si="40"/>
        <v>4</v>
      </c>
      <c r="N113" s="26">
        <f t="shared" si="40"/>
        <v>5</v>
      </c>
      <c r="O113" s="26">
        <f t="shared" si="40"/>
        <v>6</v>
      </c>
      <c r="P113" s="26">
        <f t="shared" si="40"/>
        <v>7</v>
      </c>
      <c r="Q113" s="26">
        <f t="shared" si="40"/>
        <v>8</v>
      </c>
      <c r="R113" s="26">
        <f t="shared" si="40"/>
        <v>9</v>
      </c>
      <c r="S113" s="26">
        <f t="shared" si="40"/>
        <v>10</v>
      </c>
      <c r="T113" s="26">
        <f t="shared" si="40"/>
        <v>11</v>
      </c>
      <c r="U113" s="26">
        <f t="shared" si="40"/>
        <v>12</v>
      </c>
      <c r="V113" s="26">
        <f t="shared" si="40"/>
        <v>13</v>
      </c>
      <c r="W113" s="26">
        <f t="shared" si="40"/>
        <v>14</v>
      </c>
      <c r="X113" s="26">
        <f t="shared" si="40"/>
        <v>15</v>
      </c>
      <c r="Y113" s="26">
        <f t="shared" si="40"/>
        <v>16</v>
      </c>
      <c r="Z113" s="26">
        <f t="shared" si="40"/>
        <v>17</v>
      </c>
      <c r="AA113" s="26">
        <f t="shared" si="40"/>
        <v>18</v>
      </c>
      <c r="AB113" s="26">
        <f t="shared" si="40"/>
        <v>19</v>
      </c>
      <c r="AC113" s="26">
        <f t="shared" si="40"/>
        <v>20</v>
      </c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</row>
    <row r="114" spans="1:49" x14ac:dyDescent="0.25">
      <c r="B114" s="190"/>
      <c r="C114" s="61">
        <f>SUM(C116:C135)</f>
        <v>54.825064668875001</v>
      </c>
      <c r="G114" s="3" t="s">
        <v>310</v>
      </c>
      <c r="H114" s="20">
        <f>IRR(I114:AW114)</f>
        <v>2.4410273938919369E-2</v>
      </c>
      <c r="I114" s="8">
        <f>-C114</f>
        <v>-54.825064668875001</v>
      </c>
      <c r="J114" s="3">
        <f>J107</f>
        <v>11.78089690801797</v>
      </c>
      <c r="K114" s="3">
        <f t="shared" ref="K114:AC114" si="41">K107</f>
        <v>11.78089690801797</v>
      </c>
      <c r="L114" s="3">
        <f t="shared" si="41"/>
        <v>11.78089690801797</v>
      </c>
      <c r="M114" s="3">
        <f t="shared" si="41"/>
        <v>11.78089690801797</v>
      </c>
      <c r="N114" s="3">
        <f t="shared" si="41"/>
        <v>11.78089690801797</v>
      </c>
      <c r="O114" s="3">
        <f t="shared" si="41"/>
        <v>0</v>
      </c>
      <c r="P114" s="3">
        <f t="shared" si="41"/>
        <v>0</v>
      </c>
      <c r="Q114" s="3">
        <f t="shared" si="41"/>
        <v>0</v>
      </c>
      <c r="R114" s="3">
        <f t="shared" si="41"/>
        <v>0</v>
      </c>
      <c r="S114" s="3">
        <f t="shared" si="41"/>
        <v>0</v>
      </c>
      <c r="T114" s="3">
        <f t="shared" si="41"/>
        <v>0</v>
      </c>
      <c r="U114" s="3">
        <f t="shared" si="41"/>
        <v>0</v>
      </c>
      <c r="V114" s="3">
        <f t="shared" si="41"/>
        <v>0</v>
      </c>
      <c r="W114" s="3">
        <f t="shared" si="41"/>
        <v>0</v>
      </c>
      <c r="X114" s="3">
        <f t="shared" si="41"/>
        <v>0</v>
      </c>
      <c r="Y114" s="3">
        <f t="shared" si="41"/>
        <v>0</v>
      </c>
      <c r="Z114" s="3">
        <f t="shared" si="41"/>
        <v>0</v>
      </c>
      <c r="AA114" s="3">
        <f t="shared" si="41"/>
        <v>0</v>
      </c>
      <c r="AB114" s="3">
        <f t="shared" si="41"/>
        <v>0</v>
      </c>
      <c r="AC114" s="3">
        <f t="shared" si="41"/>
        <v>0</v>
      </c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</row>
    <row r="115" spans="1:49" x14ac:dyDescent="0.25">
      <c r="B115" s="191"/>
      <c r="E115" s="57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</row>
    <row r="116" spans="1:49" x14ac:dyDescent="0.25">
      <c r="A116" s="184">
        <f>1</f>
        <v>1</v>
      </c>
      <c r="B116" s="180">
        <f>J$5</f>
        <v>2.52E-2</v>
      </c>
      <c r="C116" s="57">
        <f>J116/(1+B116)</f>
        <v>10.434977181658162</v>
      </c>
      <c r="D116" s="61">
        <f>B116*C116</f>
        <v>0.26296142497778568</v>
      </c>
      <c r="E116" s="57">
        <f>C114</f>
        <v>54.825064668875001</v>
      </c>
      <c r="F116" s="57">
        <f>$E116</f>
        <v>54.825064668875001</v>
      </c>
      <c r="I116" s="61"/>
      <c r="J116" s="61">
        <f>J$107-(SUM(J117:J135))</f>
        <v>10.697938606635947</v>
      </c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</row>
    <row r="117" spans="1:49" x14ac:dyDescent="0.25">
      <c r="A117" s="184">
        <f>A116+1</f>
        <v>2</v>
      </c>
      <c r="B117" s="180">
        <f>K$5</f>
        <v>2.47E-2</v>
      </c>
      <c r="C117" s="57">
        <f>K117/(1+B117)</f>
        <v>10.697938606635947</v>
      </c>
      <c r="D117" s="61">
        <f t="shared" ref="D117:D135" si="42">B117*C117</f>
        <v>0.26423908358390791</v>
      </c>
      <c r="E117" s="57">
        <f>E116-C116</f>
        <v>44.390087487216839</v>
      </c>
      <c r="F117" s="57">
        <f t="shared" ref="F117:F135" si="43">$E117</f>
        <v>44.390087487216839</v>
      </c>
      <c r="I117" s="61"/>
      <c r="J117" s="61">
        <f t="shared" ref="J117:AC136" si="44">$D117</f>
        <v>0.26423908358390791</v>
      </c>
      <c r="K117" s="61">
        <f>K$107-(SUM(K118:K136))</f>
        <v>10.962177690219855</v>
      </c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</row>
    <row r="118" spans="1:49" x14ac:dyDescent="0.25">
      <c r="A118" s="184">
        <f t="shared" ref="A118:A135" si="45">A117+1</f>
        <v>3</v>
      </c>
      <c r="B118" s="180">
        <f>L$5</f>
        <v>2.4299999999999999E-2</v>
      </c>
      <c r="C118" s="57">
        <f>L118/(1+B118)</f>
        <v>10.962177690219855</v>
      </c>
      <c r="D118" s="61">
        <f t="shared" si="42"/>
        <v>0.26638091787234247</v>
      </c>
      <c r="E118" s="57">
        <f t="shared" ref="E118:E135" si="46">E117-C117</f>
        <v>33.692148880580888</v>
      </c>
      <c r="F118" s="57">
        <f t="shared" si="43"/>
        <v>33.692148880580888</v>
      </c>
      <c r="I118" s="61"/>
      <c r="J118" s="61">
        <f t="shared" si="44"/>
        <v>0.26638091787234247</v>
      </c>
      <c r="K118" s="61">
        <f t="shared" si="44"/>
        <v>0.26638091787234247</v>
      </c>
      <c r="L118" s="61">
        <f>L$107-(SUM(L119:L137))</f>
        <v>11.228558608092197</v>
      </c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</row>
    <row r="119" spans="1:49" x14ac:dyDescent="0.25">
      <c r="A119" s="184">
        <f t="shared" si="45"/>
        <v>4</v>
      </c>
      <c r="B119" s="180">
        <f>M$5</f>
        <v>2.4299999999999999E-2</v>
      </c>
      <c r="C119" s="57">
        <f>M119/(1+B119)</f>
        <v>11.228558608092197</v>
      </c>
      <c r="D119" s="61">
        <f t="shared" si="42"/>
        <v>0.27285397417664037</v>
      </c>
      <c r="E119" s="57">
        <f t="shared" si="46"/>
        <v>22.729971190361034</v>
      </c>
      <c r="F119" s="57">
        <f t="shared" si="43"/>
        <v>22.729971190361034</v>
      </c>
      <c r="I119" s="61"/>
      <c r="J119" s="61">
        <f>$D119</f>
        <v>0.27285397417664037</v>
      </c>
      <c r="K119" s="61">
        <f t="shared" si="44"/>
        <v>0.27285397417664037</v>
      </c>
      <c r="L119" s="61">
        <f t="shared" si="44"/>
        <v>0.27285397417664037</v>
      </c>
      <c r="M119" s="61">
        <f>M$107-(SUM(M120:M138))</f>
        <v>11.501412582268838</v>
      </c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</row>
    <row r="120" spans="1:49" x14ac:dyDescent="0.25">
      <c r="A120" s="184">
        <f t="shared" si="45"/>
        <v>5</v>
      </c>
      <c r="B120" s="180">
        <f>N$5</f>
        <v>2.4299999999999999E-2</v>
      </c>
      <c r="C120" s="57">
        <f>N120/(1+B120)</f>
        <v>11.501412582268838</v>
      </c>
      <c r="D120" s="61">
        <f t="shared" si="42"/>
        <v>0.27948432574913273</v>
      </c>
      <c r="E120" s="57">
        <f t="shared" si="46"/>
        <v>11.501412582268838</v>
      </c>
      <c r="F120" s="57">
        <f t="shared" si="43"/>
        <v>11.501412582268838</v>
      </c>
      <c r="I120" s="61"/>
      <c r="J120" s="61">
        <f t="shared" si="44"/>
        <v>0.27948432574913273</v>
      </c>
      <c r="K120" s="61">
        <f>$D120</f>
        <v>0.27948432574913273</v>
      </c>
      <c r="L120" s="61">
        <f t="shared" si="44"/>
        <v>0.27948432574913273</v>
      </c>
      <c r="M120" s="61">
        <f t="shared" si="44"/>
        <v>0.27948432574913273</v>
      </c>
      <c r="N120" s="61">
        <f>N$107-(SUM(N121:N139))</f>
        <v>11.78089690801797</v>
      </c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</row>
    <row r="121" spans="1:49" x14ac:dyDescent="0.25">
      <c r="A121" s="184">
        <f t="shared" si="45"/>
        <v>6</v>
      </c>
      <c r="B121" s="180">
        <f>O$5</f>
        <v>2.47E-2</v>
      </c>
      <c r="C121" s="57">
        <f>O121/(1+B121)</f>
        <v>0</v>
      </c>
      <c r="D121" s="61">
        <f t="shared" si="42"/>
        <v>0</v>
      </c>
      <c r="E121" s="57">
        <f t="shared" si="46"/>
        <v>0</v>
      </c>
      <c r="F121" s="57">
        <f t="shared" si="43"/>
        <v>0</v>
      </c>
      <c r="I121" s="61"/>
      <c r="J121" s="61">
        <f t="shared" si="44"/>
        <v>0</v>
      </c>
      <c r="K121" s="61">
        <f t="shared" si="44"/>
        <v>0</v>
      </c>
      <c r="L121" s="61">
        <f>$D121</f>
        <v>0</v>
      </c>
      <c r="M121" s="61">
        <f t="shared" si="44"/>
        <v>0</v>
      </c>
      <c r="N121" s="61">
        <f t="shared" si="44"/>
        <v>0</v>
      </c>
      <c r="O121" s="61">
        <f>O$107-(SUM(O122:O140))</f>
        <v>0</v>
      </c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</row>
    <row r="122" spans="1:49" x14ac:dyDescent="0.25">
      <c r="A122" s="184">
        <f t="shared" si="45"/>
        <v>7</v>
      </c>
      <c r="B122" s="180">
        <f>P$5</f>
        <v>2.53E-2</v>
      </c>
      <c r="C122" s="57">
        <f>P122/(1+B122)</f>
        <v>0</v>
      </c>
      <c r="D122" s="61">
        <f t="shared" si="42"/>
        <v>0</v>
      </c>
      <c r="E122" s="57">
        <f t="shared" si="46"/>
        <v>0</v>
      </c>
      <c r="F122" s="57">
        <f t="shared" si="43"/>
        <v>0</v>
      </c>
      <c r="I122" s="61"/>
      <c r="J122" s="61">
        <f t="shared" si="44"/>
        <v>0</v>
      </c>
      <c r="K122" s="61">
        <f t="shared" si="44"/>
        <v>0</v>
      </c>
      <c r="L122" s="61">
        <f t="shared" si="44"/>
        <v>0</v>
      </c>
      <c r="M122" s="61">
        <f>$D122</f>
        <v>0</v>
      </c>
      <c r="N122" s="61">
        <f t="shared" si="44"/>
        <v>0</v>
      </c>
      <c r="O122" s="61">
        <f t="shared" si="44"/>
        <v>0</v>
      </c>
      <c r="P122" s="61">
        <f>P$107-(SUM(P123:P141))</f>
        <v>0</v>
      </c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</row>
    <row r="123" spans="1:49" x14ac:dyDescent="0.25">
      <c r="A123" s="184">
        <f t="shared" si="45"/>
        <v>8</v>
      </c>
      <c r="B123" s="180">
        <f>Q$5</f>
        <v>2.5700000000000001E-2</v>
      </c>
      <c r="C123" s="57">
        <f>Q123/(1+B123)</f>
        <v>0</v>
      </c>
      <c r="D123" s="61">
        <f t="shared" si="42"/>
        <v>0</v>
      </c>
      <c r="E123" s="57">
        <f t="shared" si="46"/>
        <v>0</v>
      </c>
      <c r="F123" s="57">
        <f t="shared" si="43"/>
        <v>0</v>
      </c>
      <c r="I123" s="61"/>
      <c r="J123" s="61">
        <f t="shared" si="44"/>
        <v>0</v>
      </c>
      <c r="K123" s="61">
        <f t="shared" si="44"/>
        <v>0</v>
      </c>
      <c r="L123" s="61">
        <f t="shared" si="44"/>
        <v>0</v>
      </c>
      <c r="M123" s="61">
        <f t="shared" si="44"/>
        <v>0</v>
      </c>
      <c r="N123" s="61">
        <f>$D123</f>
        <v>0</v>
      </c>
      <c r="O123" s="61">
        <f t="shared" si="44"/>
        <v>0</v>
      </c>
      <c r="P123" s="61">
        <f t="shared" si="44"/>
        <v>0</v>
      </c>
      <c r="Q123" s="61">
        <f>Q$107-(SUM(Q124:Q142))</f>
        <v>0</v>
      </c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</row>
    <row r="124" spans="1:49" x14ac:dyDescent="0.25">
      <c r="A124" s="184">
        <f t="shared" si="45"/>
        <v>9</v>
      </c>
      <c r="B124" s="180">
        <f>R$5</f>
        <v>2.5999999999999999E-2</v>
      </c>
      <c r="C124" s="57">
        <f>R124/(1+B124)</f>
        <v>0</v>
      </c>
      <c r="D124" s="61">
        <f t="shared" si="42"/>
        <v>0</v>
      </c>
      <c r="E124" s="57">
        <f t="shared" si="46"/>
        <v>0</v>
      </c>
      <c r="F124" s="57">
        <f t="shared" si="43"/>
        <v>0</v>
      </c>
      <c r="I124" s="61"/>
      <c r="J124" s="61">
        <f t="shared" si="44"/>
        <v>0</v>
      </c>
      <c r="K124" s="61">
        <f t="shared" si="44"/>
        <v>0</v>
      </c>
      <c r="L124" s="61">
        <f t="shared" si="44"/>
        <v>0</v>
      </c>
      <c r="M124" s="61">
        <f t="shared" si="44"/>
        <v>0</v>
      </c>
      <c r="N124" s="61">
        <f t="shared" si="44"/>
        <v>0</v>
      </c>
      <c r="O124" s="61">
        <f>$D124</f>
        <v>0</v>
      </c>
      <c r="P124" s="61">
        <f t="shared" si="44"/>
        <v>0</v>
      </c>
      <c r="Q124" s="61">
        <f t="shared" si="44"/>
        <v>0</v>
      </c>
      <c r="R124" s="61">
        <f>R$107-(SUM(R125:R143))</f>
        <v>0</v>
      </c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</row>
    <row r="125" spans="1:49" x14ac:dyDescent="0.25">
      <c r="A125" s="184">
        <f t="shared" si="45"/>
        <v>10</v>
      </c>
      <c r="B125" s="180">
        <f>S$5</f>
        <v>2.63E-2</v>
      </c>
      <c r="C125" s="57">
        <f>S125/(1+B125)</f>
        <v>0</v>
      </c>
      <c r="D125" s="61">
        <f t="shared" si="42"/>
        <v>0</v>
      </c>
      <c r="E125" s="57">
        <f t="shared" si="46"/>
        <v>0</v>
      </c>
      <c r="F125" s="57">
        <f t="shared" si="43"/>
        <v>0</v>
      </c>
      <c r="I125" s="61"/>
      <c r="J125" s="61">
        <f t="shared" si="44"/>
        <v>0</v>
      </c>
      <c r="K125" s="61">
        <f t="shared" si="44"/>
        <v>0</v>
      </c>
      <c r="L125" s="61">
        <f t="shared" si="44"/>
        <v>0</v>
      </c>
      <c r="M125" s="61">
        <f t="shared" si="44"/>
        <v>0</v>
      </c>
      <c r="N125" s="61">
        <f t="shared" si="44"/>
        <v>0</v>
      </c>
      <c r="O125" s="61">
        <f t="shared" si="44"/>
        <v>0</v>
      </c>
      <c r="P125" s="61">
        <f>$D125</f>
        <v>0</v>
      </c>
      <c r="Q125" s="61">
        <f t="shared" si="44"/>
        <v>0</v>
      </c>
      <c r="R125" s="61">
        <f t="shared" si="44"/>
        <v>0</v>
      </c>
      <c r="S125" s="61">
        <f>S$107-(SUM(S126:S144))</f>
        <v>0</v>
      </c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</row>
    <row r="126" spans="1:49" x14ac:dyDescent="0.25">
      <c r="A126" s="184">
        <f t="shared" si="45"/>
        <v>11</v>
      </c>
      <c r="B126" s="180">
        <f>T$5</f>
        <v>2.6599999999999999E-2</v>
      </c>
      <c r="C126" s="57">
        <f>T126/(1+B126)</f>
        <v>0</v>
      </c>
      <c r="D126" s="61">
        <f t="shared" si="42"/>
        <v>0</v>
      </c>
      <c r="E126" s="57">
        <f t="shared" si="46"/>
        <v>0</v>
      </c>
      <c r="F126" s="57">
        <f t="shared" si="43"/>
        <v>0</v>
      </c>
      <c r="I126" s="61"/>
      <c r="J126" s="61">
        <f t="shared" si="44"/>
        <v>0</v>
      </c>
      <c r="K126" s="61">
        <f t="shared" si="44"/>
        <v>0</v>
      </c>
      <c r="L126" s="61">
        <f t="shared" si="44"/>
        <v>0</v>
      </c>
      <c r="M126" s="61">
        <f t="shared" si="44"/>
        <v>0</v>
      </c>
      <c r="N126" s="61">
        <f t="shared" si="44"/>
        <v>0</v>
      </c>
      <c r="O126" s="61">
        <f t="shared" si="44"/>
        <v>0</v>
      </c>
      <c r="P126" s="61">
        <f t="shared" si="44"/>
        <v>0</v>
      </c>
      <c r="Q126" s="61">
        <f>$D126</f>
        <v>0</v>
      </c>
      <c r="R126" s="61">
        <f t="shared" si="44"/>
        <v>0</v>
      </c>
      <c r="S126" s="61">
        <f t="shared" si="44"/>
        <v>0</v>
      </c>
      <c r="T126" s="61">
        <f>T$107-(SUM(T127:T145))</f>
        <v>0</v>
      </c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</row>
    <row r="127" spans="1:49" x14ac:dyDescent="0.25">
      <c r="A127" s="184">
        <f t="shared" si="45"/>
        <v>12</v>
      </c>
      <c r="B127" s="180">
        <f>U$5</f>
        <v>2.6800000000000001E-2</v>
      </c>
      <c r="C127" s="57">
        <f>U127/(1+B127)</f>
        <v>0</v>
      </c>
      <c r="D127" s="61">
        <f t="shared" si="42"/>
        <v>0</v>
      </c>
      <c r="E127" s="57">
        <f t="shared" si="46"/>
        <v>0</v>
      </c>
      <c r="F127" s="57">
        <f t="shared" si="43"/>
        <v>0</v>
      </c>
      <c r="I127" s="61"/>
      <c r="J127" s="61">
        <f t="shared" si="44"/>
        <v>0</v>
      </c>
      <c r="K127" s="61">
        <f t="shared" si="44"/>
        <v>0</v>
      </c>
      <c r="L127" s="61">
        <f t="shared" si="44"/>
        <v>0</v>
      </c>
      <c r="M127" s="61">
        <f t="shared" si="44"/>
        <v>0</v>
      </c>
      <c r="N127" s="61">
        <f t="shared" si="44"/>
        <v>0</v>
      </c>
      <c r="O127" s="61">
        <f t="shared" si="44"/>
        <v>0</v>
      </c>
      <c r="P127" s="61">
        <f t="shared" si="44"/>
        <v>0</v>
      </c>
      <c r="Q127" s="61">
        <f t="shared" si="44"/>
        <v>0</v>
      </c>
      <c r="R127" s="61">
        <f>$D127</f>
        <v>0</v>
      </c>
      <c r="S127" s="61">
        <f t="shared" si="44"/>
        <v>0</v>
      </c>
      <c r="T127" s="61">
        <f t="shared" si="44"/>
        <v>0</v>
      </c>
      <c r="U127" s="61">
        <f>U$107-(SUM(U128:U146))</f>
        <v>0</v>
      </c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</row>
    <row r="128" spans="1:49" x14ac:dyDescent="0.25">
      <c r="A128" s="184">
        <f t="shared" si="45"/>
        <v>13</v>
      </c>
      <c r="B128" s="180">
        <f>V$5</f>
        <v>2.7E-2</v>
      </c>
      <c r="C128" s="57">
        <f>V128/(1+B128)</f>
        <v>0</v>
      </c>
      <c r="D128" s="61">
        <f t="shared" si="42"/>
        <v>0</v>
      </c>
      <c r="E128" s="57">
        <f t="shared" si="46"/>
        <v>0</v>
      </c>
      <c r="F128" s="57">
        <f t="shared" si="43"/>
        <v>0</v>
      </c>
      <c r="I128" s="61"/>
      <c r="J128" s="61">
        <f t="shared" si="44"/>
        <v>0</v>
      </c>
      <c r="K128" s="61">
        <f t="shared" si="44"/>
        <v>0</v>
      </c>
      <c r="L128" s="61">
        <f t="shared" si="44"/>
        <v>0</v>
      </c>
      <c r="M128" s="61">
        <f t="shared" si="44"/>
        <v>0</v>
      </c>
      <c r="N128" s="61">
        <f t="shared" si="44"/>
        <v>0</v>
      </c>
      <c r="O128" s="61">
        <f t="shared" si="44"/>
        <v>0</v>
      </c>
      <c r="P128" s="61">
        <f t="shared" si="44"/>
        <v>0</v>
      </c>
      <c r="Q128" s="61">
        <f t="shared" si="44"/>
        <v>0</v>
      </c>
      <c r="R128" s="61">
        <f t="shared" si="44"/>
        <v>0</v>
      </c>
      <c r="S128" s="61">
        <f>$D128</f>
        <v>0</v>
      </c>
      <c r="T128" s="61">
        <f t="shared" si="44"/>
        <v>0</v>
      </c>
      <c r="U128" s="61">
        <f t="shared" si="44"/>
        <v>0</v>
      </c>
      <c r="V128" s="61">
        <f>V$107-(SUM(V129:V147))</f>
        <v>0</v>
      </c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</row>
    <row r="129" spans="1:49" x14ac:dyDescent="0.25">
      <c r="A129" s="184">
        <f t="shared" si="45"/>
        <v>14</v>
      </c>
      <c r="B129" s="180">
        <f>W$5</f>
        <v>2.7199999999999998E-2</v>
      </c>
      <c r="C129" s="57">
        <f>W129/(1+B129)</f>
        <v>0</v>
      </c>
      <c r="D129" s="61">
        <f t="shared" si="42"/>
        <v>0</v>
      </c>
      <c r="E129" s="57">
        <f t="shared" si="46"/>
        <v>0</v>
      </c>
      <c r="F129" s="57">
        <f t="shared" si="43"/>
        <v>0</v>
      </c>
      <c r="I129" s="61"/>
      <c r="J129" s="61">
        <f t="shared" si="44"/>
        <v>0</v>
      </c>
      <c r="K129" s="61">
        <f t="shared" si="44"/>
        <v>0</v>
      </c>
      <c r="L129" s="61">
        <f t="shared" si="44"/>
        <v>0</v>
      </c>
      <c r="M129" s="61">
        <f t="shared" si="44"/>
        <v>0</v>
      </c>
      <c r="N129" s="61">
        <f t="shared" si="44"/>
        <v>0</v>
      </c>
      <c r="O129" s="61">
        <f t="shared" si="44"/>
        <v>0</v>
      </c>
      <c r="P129" s="61">
        <f t="shared" si="44"/>
        <v>0</v>
      </c>
      <c r="Q129" s="61">
        <f t="shared" si="44"/>
        <v>0</v>
      </c>
      <c r="R129" s="61">
        <f t="shared" si="44"/>
        <v>0</v>
      </c>
      <c r="S129" s="61">
        <f t="shared" si="44"/>
        <v>0</v>
      </c>
      <c r="T129" s="61">
        <f>$D129</f>
        <v>0</v>
      </c>
      <c r="U129" s="61">
        <f t="shared" si="44"/>
        <v>0</v>
      </c>
      <c r="V129" s="61">
        <f t="shared" si="44"/>
        <v>0</v>
      </c>
      <c r="W129" s="61">
        <f>W$107-(SUM(W130:W148))</f>
        <v>0</v>
      </c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</row>
    <row r="130" spans="1:49" x14ac:dyDescent="0.25">
      <c r="A130" s="184">
        <f t="shared" si="45"/>
        <v>15</v>
      </c>
      <c r="B130" s="180">
        <f>X$5</f>
        <v>2.7400000000000001E-2</v>
      </c>
      <c r="C130" s="57">
        <f>X130/(1+B130)</f>
        <v>0</v>
      </c>
      <c r="D130" s="61">
        <f t="shared" si="42"/>
        <v>0</v>
      </c>
      <c r="E130" s="57">
        <f t="shared" si="46"/>
        <v>0</v>
      </c>
      <c r="F130" s="57">
        <f t="shared" si="43"/>
        <v>0</v>
      </c>
      <c r="I130" s="61"/>
      <c r="J130" s="61">
        <f t="shared" si="44"/>
        <v>0</v>
      </c>
      <c r="K130" s="61">
        <f t="shared" si="44"/>
        <v>0</v>
      </c>
      <c r="L130" s="61">
        <f t="shared" si="44"/>
        <v>0</v>
      </c>
      <c r="M130" s="61">
        <f t="shared" si="44"/>
        <v>0</v>
      </c>
      <c r="N130" s="61">
        <f t="shared" si="44"/>
        <v>0</v>
      </c>
      <c r="O130" s="61">
        <f t="shared" si="44"/>
        <v>0</v>
      </c>
      <c r="P130" s="61">
        <f t="shared" si="44"/>
        <v>0</v>
      </c>
      <c r="Q130" s="61">
        <f t="shared" si="44"/>
        <v>0</v>
      </c>
      <c r="R130" s="61">
        <f t="shared" si="44"/>
        <v>0</v>
      </c>
      <c r="S130" s="61">
        <f t="shared" si="44"/>
        <v>0</v>
      </c>
      <c r="T130" s="61">
        <f t="shared" si="44"/>
        <v>0</v>
      </c>
      <c r="U130" s="61">
        <f>$D130</f>
        <v>0</v>
      </c>
      <c r="V130" s="61">
        <f t="shared" si="44"/>
        <v>0</v>
      </c>
      <c r="W130" s="61">
        <f t="shared" si="44"/>
        <v>0</v>
      </c>
      <c r="X130" s="61">
        <f>X$107-(SUM(X131:X149))</f>
        <v>0</v>
      </c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</row>
    <row r="131" spans="1:49" x14ac:dyDescent="0.25">
      <c r="A131" s="184">
        <f t="shared" si="45"/>
        <v>16</v>
      </c>
      <c r="B131" s="180">
        <f>Y$5</f>
        <v>2.76E-2</v>
      </c>
      <c r="C131" s="57">
        <f>Y131/(1+B131)</f>
        <v>0</v>
      </c>
      <c r="D131" s="61">
        <f t="shared" si="42"/>
        <v>0</v>
      </c>
      <c r="E131" s="57">
        <f t="shared" si="46"/>
        <v>0</v>
      </c>
      <c r="F131" s="57">
        <f t="shared" si="43"/>
        <v>0</v>
      </c>
      <c r="I131" s="61"/>
      <c r="J131" s="61">
        <f t="shared" si="44"/>
        <v>0</v>
      </c>
      <c r="K131" s="61">
        <f t="shared" si="44"/>
        <v>0</v>
      </c>
      <c r="L131" s="61">
        <f t="shared" si="44"/>
        <v>0</v>
      </c>
      <c r="M131" s="61">
        <f t="shared" si="44"/>
        <v>0</v>
      </c>
      <c r="N131" s="61">
        <f t="shared" si="44"/>
        <v>0</v>
      </c>
      <c r="O131" s="61">
        <f t="shared" si="44"/>
        <v>0</v>
      </c>
      <c r="P131" s="61">
        <f t="shared" si="44"/>
        <v>0</v>
      </c>
      <c r="Q131" s="61">
        <f t="shared" si="44"/>
        <v>0</v>
      </c>
      <c r="R131" s="61">
        <f t="shared" si="44"/>
        <v>0</v>
      </c>
      <c r="S131" s="61">
        <f t="shared" si="44"/>
        <v>0</v>
      </c>
      <c r="T131" s="61">
        <f t="shared" si="44"/>
        <v>0</v>
      </c>
      <c r="U131" s="61">
        <f t="shared" si="44"/>
        <v>0</v>
      </c>
      <c r="V131" s="61">
        <f>$D131</f>
        <v>0</v>
      </c>
      <c r="W131" s="61">
        <f t="shared" si="44"/>
        <v>0</v>
      </c>
      <c r="X131" s="61">
        <f t="shared" si="44"/>
        <v>0</v>
      </c>
      <c r="Y131" s="61">
        <f>Y$107-(SUM(Y132:Y150))</f>
        <v>0</v>
      </c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</row>
    <row r="132" spans="1:49" x14ac:dyDescent="0.25">
      <c r="A132" s="184">
        <f t="shared" si="45"/>
        <v>17</v>
      </c>
      <c r="B132" s="180">
        <f>Z$5</f>
        <v>2.7799999999999998E-2</v>
      </c>
      <c r="C132" s="57">
        <f>Z132/(1+B132)</f>
        <v>0</v>
      </c>
      <c r="D132" s="61">
        <f t="shared" si="42"/>
        <v>0</v>
      </c>
      <c r="E132" s="57">
        <f t="shared" si="46"/>
        <v>0</v>
      </c>
      <c r="F132" s="57">
        <f t="shared" si="43"/>
        <v>0</v>
      </c>
      <c r="I132" s="61"/>
      <c r="J132" s="61">
        <f t="shared" si="44"/>
        <v>0</v>
      </c>
      <c r="K132" s="61">
        <f t="shared" si="44"/>
        <v>0</v>
      </c>
      <c r="L132" s="61">
        <f t="shared" si="44"/>
        <v>0</v>
      </c>
      <c r="M132" s="61">
        <f t="shared" si="44"/>
        <v>0</v>
      </c>
      <c r="N132" s="61">
        <f t="shared" si="44"/>
        <v>0</v>
      </c>
      <c r="O132" s="61">
        <f t="shared" si="44"/>
        <v>0</v>
      </c>
      <c r="P132" s="61">
        <f t="shared" si="44"/>
        <v>0</v>
      </c>
      <c r="Q132" s="61">
        <f t="shared" si="44"/>
        <v>0</v>
      </c>
      <c r="R132" s="61">
        <f t="shared" si="44"/>
        <v>0</v>
      </c>
      <c r="S132" s="61">
        <f t="shared" si="44"/>
        <v>0</v>
      </c>
      <c r="T132" s="61">
        <f t="shared" si="44"/>
        <v>0</v>
      </c>
      <c r="U132" s="61">
        <f t="shared" si="44"/>
        <v>0</v>
      </c>
      <c r="V132" s="61">
        <f t="shared" si="44"/>
        <v>0</v>
      </c>
      <c r="W132" s="61">
        <f>$D132</f>
        <v>0</v>
      </c>
      <c r="X132" s="61">
        <f t="shared" si="44"/>
        <v>0</v>
      </c>
      <c r="Y132" s="61">
        <f t="shared" si="44"/>
        <v>0</v>
      </c>
      <c r="Z132" s="61">
        <f>Z$107-(SUM(Z133:Z151))</f>
        <v>0</v>
      </c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</row>
    <row r="133" spans="1:49" x14ac:dyDescent="0.25">
      <c r="A133" s="184">
        <f t="shared" si="45"/>
        <v>18</v>
      </c>
      <c r="B133" s="180">
        <f>AA$5</f>
        <v>2.8000000000000001E-2</v>
      </c>
      <c r="C133" s="57">
        <f>AA133/(1+B133)</f>
        <v>0</v>
      </c>
      <c r="D133" s="61">
        <f t="shared" si="42"/>
        <v>0</v>
      </c>
      <c r="E133" s="57">
        <f t="shared" si="46"/>
        <v>0</v>
      </c>
      <c r="F133" s="57">
        <f t="shared" si="43"/>
        <v>0</v>
      </c>
      <c r="I133" s="61"/>
      <c r="J133" s="61">
        <f t="shared" si="44"/>
        <v>0</v>
      </c>
      <c r="K133" s="61">
        <f t="shared" si="44"/>
        <v>0</v>
      </c>
      <c r="L133" s="61">
        <f t="shared" si="44"/>
        <v>0</v>
      </c>
      <c r="M133" s="61">
        <f t="shared" si="44"/>
        <v>0</v>
      </c>
      <c r="N133" s="61">
        <f t="shared" si="44"/>
        <v>0</v>
      </c>
      <c r="O133" s="61">
        <f t="shared" si="44"/>
        <v>0</v>
      </c>
      <c r="P133" s="61">
        <f t="shared" si="44"/>
        <v>0</v>
      </c>
      <c r="Q133" s="61">
        <f t="shared" si="44"/>
        <v>0</v>
      </c>
      <c r="R133" s="61">
        <f t="shared" si="44"/>
        <v>0</v>
      </c>
      <c r="S133" s="61">
        <f t="shared" si="44"/>
        <v>0</v>
      </c>
      <c r="T133" s="61">
        <f t="shared" si="44"/>
        <v>0</v>
      </c>
      <c r="U133" s="61">
        <f t="shared" si="44"/>
        <v>0</v>
      </c>
      <c r="V133" s="61">
        <f t="shared" si="44"/>
        <v>0</v>
      </c>
      <c r="W133" s="61">
        <f t="shared" si="44"/>
        <v>0</v>
      </c>
      <c r="X133" s="61">
        <f>$D133</f>
        <v>0</v>
      </c>
      <c r="Y133" s="61">
        <f t="shared" si="44"/>
        <v>0</v>
      </c>
      <c r="Z133" s="61">
        <f t="shared" si="44"/>
        <v>0</v>
      </c>
      <c r="AA133" s="61">
        <f>AA$107-(SUM(AA134:AA152))</f>
        <v>0</v>
      </c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</row>
    <row r="134" spans="1:49" x14ac:dyDescent="0.25">
      <c r="A134" s="184">
        <f t="shared" si="45"/>
        <v>19</v>
      </c>
      <c r="B134" s="180">
        <f>AB$5</f>
        <v>2.8299999999999999E-2</v>
      </c>
      <c r="C134" s="57">
        <f>AB134/(1+B134)</f>
        <v>0</v>
      </c>
      <c r="D134" s="61">
        <f t="shared" si="42"/>
        <v>0</v>
      </c>
      <c r="E134" s="57">
        <f t="shared" si="46"/>
        <v>0</v>
      </c>
      <c r="F134" s="57">
        <f t="shared" si="43"/>
        <v>0</v>
      </c>
      <c r="I134" s="61"/>
      <c r="J134" s="61">
        <f t="shared" si="44"/>
        <v>0</v>
      </c>
      <c r="K134" s="61">
        <f t="shared" si="44"/>
        <v>0</v>
      </c>
      <c r="L134" s="61">
        <f t="shared" si="44"/>
        <v>0</v>
      </c>
      <c r="M134" s="61">
        <f t="shared" si="44"/>
        <v>0</v>
      </c>
      <c r="N134" s="61">
        <f t="shared" si="44"/>
        <v>0</v>
      </c>
      <c r="O134" s="61">
        <f t="shared" si="44"/>
        <v>0</v>
      </c>
      <c r="P134" s="61">
        <f t="shared" si="44"/>
        <v>0</v>
      </c>
      <c r="Q134" s="61">
        <f t="shared" si="44"/>
        <v>0</v>
      </c>
      <c r="R134" s="61">
        <f t="shared" si="44"/>
        <v>0</v>
      </c>
      <c r="S134" s="61">
        <f t="shared" si="44"/>
        <v>0</v>
      </c>
      <c r="T134" s="61">
        <f t="shared" si="44"/>
        <v>0</v>
      </c>
      <c r="U134" s="61">
        <f t="shared" si="44"/>
        <v>0</v>
      </c>
      <c r="V134" s="61">
        <f t="shared" si="44"/>
        <v>0</v>
      </c>
      <c r="W134" s="61">
        <f t="shared" si="44"/>
        <v>0</v>
      </c>
      <c r="X134" s="61">
        <f t="shared" si="44"/>
        <v>0</v>
      </c>
      <c r="Y134" s="61">
        <f>$D134</f>
        <v>0</v>
      </c>
      <c r="Z134" s="61">
        <f t="shared" si="44"/>
        <v>0</v>
      </c>
      <c r="AA134" s="61">
        <f t="shared" si="44"/>
        <v>0</v>
      </c>
      <c r="AB134" s="61">
        <f>AB$107-(SUM(AB135:AB153))</f>
        <v>0</v>
      </c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</row>
    <row r="135" spans="1:49" x14ac:dyDescent="0.25">
      <c r="A135" s="184">
        <f t="shared" si="45"/>
        <v>20</v>
      </c>
      <c r="B135" s="180">
        <f>AC$5</f>
        <v>2.8500000000000001E-2</v>
      </c>
      <c r="C135" s="57">
        <f>AC135/(1+B135)</f>
        <v>0</v>
      </c>
      <c r="D135" s="61">
        <f t="shared" si="42"/>
        <v>0</v>
      </c>
      <c r="E135" s="57">
        <f t="shared" si="46"/>
        <v>0</v>
      </c>
      <c r="F135" s="57">
        <f t="shared" si="43"/>
        <v>0</v>
      </c>
      <c r="I135" s="61"/>
      <c r="J135" s="61">
        <f t="shared" si="44"/>
        <v>0</v>
      </c>
      <c r="K135" s="61">
        <f t="shared" si="44"/>
        <v>0</v>
      </c>
      <c r="L135" s="61">
        <f t="shared" si="44"/>
        <v>0</v>
      </c>
      <c r="M135" s="61">
        <f t="shared" si="44"/>
        <v>0</v>
      </c>
      <c r="N135" s="61">
        <f t="shared" si="44"/>
        <v>0</v>
      </c>
      <c r="O135" s="61">
        <f t="shared" si="44"/>
        <v>0</v>
      </c>
      <c r="P135" s="61">
        <f t="shared" si="44"/>
        <v>0</v>
      </c>
      <c r="Q135" s="61">
        <f t="shared" si="44"/>
        <v>0</v>
      </c>
      <c r="R135" s="61">
        <f t="shared" si="44"/>
        <v>0</v>
      </c>
      <c r="S135" s="61">
        <f t="shared" si="44"/>
        <v>0</v>
      </c>
      <c r="T135" s="61">
        <f t="shared" si="44"/>
        <v>0</v>
      </c>
      <c r="U135" s="61">
        <f t="shared" si="44"/>
        <v>0</v>
      </c>
      <c r="V135" s="61">
        <f t="shared" si="44"/>
        <v>0</v>
      </c>
      <c r="W135" s="61">
        <f t="shared" si="44"/>
        <v>0</v>
      </c>
      <c r="X135" s="61">
        <f t="shared" si="44"/>
        <v>0</v>
      </c>
      <c r="Y135" s="61">
        <f t="shared" si="44"/>
        <v>0</v>
      </c>
      <c r="Z135" s="61">
        <f>$D135</f>
        <v>0</v>
      </c>
      <c r="AA135" s="61">
        <f t="shared" si="44"/>
        <v>0</v>
      </c>
      <c r="AB135" s="61">
        <f t="shared" si="44"/>
        <v>0</v>
      </c>
      <c r="AC135" s="61">
        <f>AC$107-(SUM(AC136:AC154))</f>
        <v>0</v>
      </c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</row>
    <row r="136" spans="1:49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61">
        <f t="shared" si="44"/>
        <v>0</v>
      </c>
      <c r="L136" s="61">
        <f t="shared" si="44"/>
        <v>0</v>
      </c>
      <c r="M136" s="61">
        <f t="shared" si="44"/>
        <v>0</v>
      </c>
      <c r="N136" s="61">
        <f t="shared" si="44"/>
        <v>0</v>
      </c>
      <c r="O136" s="61">
        <f t="shared" si="44"/>
        <v>0</v>
      </c>
      <c r="P136" s="61">
        <f t="shared" si="44"/>
        <v>0</v>
      </c>
      <c r="Q136" s="61">
        <f t="shared" si="44"/>
        <v>0</v>
      </c>
      <c r="R136" s="61">
        <f t="shared" si="44"/>
        <v>0</v>
      </c>
      <c r="S136" s="61">
        <f t="shared" si="44"/>
        <v>0</v>
      </c>
      <c r="T136" s="61">
        <f t="shared" si="44"/>
        <v>0</v>
      </c>
      <c r="U136" s="61">
        <f t="shared" si="44"/>
        <v>0</v>
      </c>
      <c r="V136" s="61">
        <f t="shared" si="44"/>
        <v>0</v>
      </c>
      <c r="W136" s="61">
        <f t="shared" si="44"/>
        <v>0</v>
      </c>
      <c r="X136" s="61">
        <f t="shared" si="44"/>
        <v>0</v>
      </c>
      <c r="Y136" s="61">
        <f t="shared" si="44"/>
        <v>0</v>
      </c>
      <c r="Z136" s="61">
        <f t="shared" si="44"/>
        <v>0</v>
      </c>
      <c r="AA136" s="61">
        <f>$D136</f>
        <v>0</v>
      </c>
      <c r="AB136" s="61">
        <f t="shared" si="44"/>
        <v>0</v>
      </c>
      <c r="AC136" s="61">
        <f t="shared" si="44"/>
        <v>0</v>
      </c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</row>
    <row r="137" spans="1:49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61">
        <f t="shared" ref="L137:AC154" si="47">$D137</f>
        <v>0</v>
      </c>
      <c r="M137" s="61">
        <f t="shared" si="47"/>
        <v>0</v>
      </c>
      <c r="N137" s="61">
        <f t="shared" si="47"/>
        <v>0</v>
      </c>
      <c r="O137" s="61">
        <f t="shared" si="47"/>
        <v>0</v>
      </c>
      <c r="P137" s="61">
        <f t="shared" si="47"/>
        <v>0</v>
      </c>
      <c r="Q137" s="61">
        <f t="shared" si="47"/>
        <v>0</v>
      </c>
      <c r="R137" s="61">
        <f t="shared" si="47"/>
        <v>0</v>
      </c>
      <c r="S137" s="61">
        <f t="shared" si="47"/>
        <v>0</v>
      </c>
      <c r="T137" s="61">
        <f t="shared" si="47"/>
        <v>0</v>
      </c>
      <c r="U137" s="61">
        <f t="shared" si="47"/>
        <v>0</v>
      </c>
      <c r="V137" s="61">
        <f t="shared" si="47"/>
        <v>0</v>
      </c>
      <c r="W137" s="61">
        <f t="shared" si="47"/>
        <v>0</v>
      </c>
      <c r="X137" s="61">
        <f t="shared" si="47"/>
        <v>0</v>
      </c>
      <c r="Y137" s="61">
        <f t="shared" si="47"/>
        <v>0</v>
      </c>
      <c r="Z137" s="61">
        <f t="shared" si="47"/>
        <v>0</v>
      </c>
      <c r="AA137" s="61">
        <f t="shared" si="47"/>
        <v>0</v>
      </c>
      <c r="AB137" s="61">
        <f>$D137</f>
        <v>0</v>
      </c>
      <c r="AC137" s="61">
        <f t="shared" ref="AC137:AC152" si="48">$D137</f>
        <v>0</v>
      </c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</row>
    <row r="138" spans="1:49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61">
        <f t="shared" si="47"/>
        <v>0</v>
      </c>
      <c r="N138" s="61">
        <f t="shared" si="47"/>
        <v>0</v>
      </c>
      <c r="O138" s="61">
        <f t="shared" si="47"/>
        <v>0</v>
      </c>
      <c r="P138" s="61">
        <f t="shared" si="47"/>
        <v>0</v>
      </c>
      <c r="Q138" s="61">
        <f t="shared" si="47"/>
        <v>0</v>
      </c>
      <c r="R138" s="61">
        <f t="shared" si="47"/>
        <v>0</v>
      </c>
      <c r="S138" s="61">
        <f t="shared" si="47"/>
        <v>0</v>
      </c>
      <c r="T138" s="61">
        <f t="shared" si="47"/>
        <v>0</v>
      </c>
      <c r="U138" s="61">
        <f t="shared" si="47"/>
        <v>0</v>
      </c>
      <c r="V138" s="61">
        <f t="shared" si="47"/>
        <v>0</v>
      </c>
      <c r="W138" s="61">
        <f t="shared" si="47"/>
        <v>0</v>
      </c>
      <c r="X138" s="61">
        <f t="shared" si="47"/>
        <v>0</v>
      </c>
      <c r="Y138" s="61">
        <f t="shared" si="47"/>
        <v>0</v>
      </c>
      <c r="Z138" s="61">
        <f t="shared" si="47"/>
        <v>0</v>
      </c>
      <c r="AA138" s="61">
        <f t="shared" si="47"/>
        <v>0</v>
      </c>
      <c r="AB138" s="61">
        <f t="shared" si="47"/>
        <v>0</v>
      </c>
      <c r="AC138" s="61">
        <f>$D138</f>
        <v>0</v>
      </c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</row>
    <row r="139" spans="1:49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61">
        <f t="shared" si="47"/>
        <v>0</v>
      </c>
      <c r="O139" s="61">
        <f t="shared" si="47"/>
        <v>0</v>
      </c>
      <c r="P139" s="61">
        <f t="shared" si="47"/>
        <v>0</v>
      </c>
      <c r="Q139" s="61">
        <f t="shared" si="47"/>
        <v>0</v>
      </c>
      <c r="R139" s="61">
        <f t="shared" si="47"/>
        <v>0</v>
      </c>
      <c r="S139" s="61">
        <f t="shared" si="47"/>
        <v>0</v>
      </c>
      <c r="T139" s="61">
        <f t="shared" si="47"/>
        <v>0</v>
      </c>
      <c r="U139" s="61">
        <f t="shared" si="47"/>
        <v>0</v>
      </c>
      <c r="V139" s="61">
        <f t="shared" si="47"/>
        <v>0</v>
      </c>
      <c r="W139" s="61">
        <f t="shared" si="47"/>
        <v>0</v>
      </c>
      <c r="X139" s="61">
        <f t="shared" si="47"/>
        <v>0</v>
      </c>
      <c r="Y139" s="61">
        <f t="shared" si="47"/>
        <v>0</v>
      </c>
      <c r="Z139" s="61">
        <f t="shared" si="47"/>
        <v>0</v>
      </c>
      <c r="AA139" s="61">
        <f t="shared" si="47"/>
        <v>0</v>
      </c>
      <c r="AB139" s="61">
        <f t="shared" si="47"/>
        <v>0</v>
      </c>
      <c r="AC139" s="61">
        <f t="shared" si="48"/>
        <v>0</v>
      </c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</row>
    <row r="140" spans="1:49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61">
        <f t="shared" si="47"/>
        <v>0</v>
      </c>
      <c r="P140" s="61">
        <f t="shared" si="47"/>
        <v>0</v>
      </c>
      <c r="Q140" s="61">
        <f t="shared" si="47"/>
        <v>0</v>
      </c>
      <c r="R140" s="61">
        <f t="shared" si="47"/>
        <v>0</v>
      </c>
      <c r="S140" s="61">
        <f t="shared" si="47"/>
        <v>0</v>
      </c>
      <c r="T140" s="61">
        <f t="shared" si="47"/>
        <v>0</v>
      </c>
      <c r="U140" s="61">
        <f t="shared" si="47"/>
        <v>0</v>
      </c>
      <c r="V140" s="61">
        <f t="shared" si="47"/>
        <v>0</v>
      </c>
      <c r="W140" s="61">
        <f t="shared" si="47"/>
        <v>0</v>
      </c>
      <c r="X140" s="61">
        <f t="shared" si="47"/>
        <v>0</v>
      </c>
      <c r="Y140" s="61">
        <f t="shared" si="47"/>
        <v>0</v>
      </c>
      <c r="Z140" s="61">
        <f t="shared" si="47"/>
        <v>0</v>
      </c>
      <c r="AA140" s="61">
        <f t="shared" si="47"/>
        <v>0</v>
      </c>
      <c r="AB140" s="61">
        <f t="shared" si="47"/>
        <v>0</v>
      </c>
      <c r="AC140" s="61">
        <f t="shared" si="48"/>
        <v>0</v>
      </c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</row>
    <row r="141" spans="1:49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61">
        <f t="shared" si="47"/>
        <v>0</v>
      </c>
      <c r="Q141" s="61">
        <f t="shared" si="47"/>
        <v>0</v>
      </c>
      <c r="R141" s="61">
        <f t="shared" si="47"/>
        <v>0</v>
      </c>
      <c r="S141" s="61">
        <f t="shared" si="47"/>
        <v>0</v>
      </c>
      <c r="T141" s="61">
        <f t="shared" si="47"/>
        <v>0</v>
      </c>
      <c r="U141" s="61">
        <f t="shared" si="47"/>
        <v>0</v>
      </c>
      <c r="V141" s="61">
        <f t="shared" si="47"/>
        <v>0</v>
      </c>
      <c r="W141" s="61">
        <f t="shared" si="47"/>
        <v>0</v>
      </c>
      <c r="X141" s="61">
        <f t="shared" si="47"/>
        <v>0</v>
      </c>
      <c r="Y141" s="61">
        <f t="shared" si="47"/>
        <v>0</v>
      </c>
      <c r="Z141" s="61">
        <f t="shared" si="47"/>
        <v>0</v>
      </c>
      <c r="AA141" s="61">
        <f t="shared" si="47"/>
        <v>0</v>
      </c>
      <c r="AB141" s="61">
        <f t="shared" si="47"/>
        <v>0</v>
      </c>
      <c r="AC141" s="61">
        <f t="shared" si="48"/>
        <v>0</v>
      </c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</row>
    <row r="142" spans="1:49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61">
        <f t="shared" si="47"/>
        <v>0</v>
      </c>
      <c r="R142" s="61">
        <f t="shared" si="47"/>
        <v>0</v>
      </c>
      <c r="S142" s="61">
        <f t="shared" si="47"/>
        <v>0</v>
      </c>
      <c r="T142" s="61">
        <f t="shared" si="47"/>
        <v>0</v>
      </c>
      <c r="U142" s="61">
        <f t="shared" si="47"/>
        <v>0</v>
      </c>
      <c r="V142" s="61">
        <f t="shared" si="47"/>
        <v>0</v>
      </c>
      <c r="W142" s="61">
        <f t="shared" si="47"/>
        <v>0</v>
      </c>
      <c r="X142" s="61">
        <f t="shared" si="47"/>
        <v>0</v>
      </c>
      <c r="Y142" s="61">
        <f t="shared" si="47"/>
        <v>0</v>
      </c>
      <c r="Z142" s="61">
        <f t="shared" si="47"/>
        <v>0</v>
      </c>
      <c r="AA142" s="61">
        <f t="shared" si="47"/>
        <v>0</v>
      </c>
      <c r="AB142" s="61">
        <f t="shared" si="47"/>
        <v>0</v>
      </c>
      <c r="AC142" s="61">
        <f t="shared" si="48"/>
        <v>0</v>
      </c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</row>
    <row r="143" spans="1:49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61">
        <f t="shared" si="47"/>
        <v>0</v>
      </c>
      <c r="S143" s="61">
        <f t="shared" si="47"/>
        <v>0</v>
      </c>
      <c r="T143" s="61">
        <f t="shared" si="47"/>
        <v>0</v>
      </c>
      <c r="U143" s="61">
        <f t="shared" si="47"/>
        <v>0</v>
      </c>
      <c r="V143" s="61">
        <f t="shared" si="47"/>
        <v>0</v>
      </c>
      <c r="W143" s="61">
        <f t="shared" si="47"/>
        <v>0</v>
      </c>
      <c r="X143" s="61">
        <f t="shared" si="47"/>
        <v>0</v>
      </c>
      <c r="Y143" s="61">
        <f t="shared" si="47"/>
        <v>0</v>
      </c>
      <c r="Z143" s="61">
        <f t="shared" si="47"/>
        <v>0</v>
      </c>
      <c r="AA143" s="61">
        <f t="shared" si="47"/>
        <v>0</v>
      </c>
      <c r="AB143" s="61">
        <f t="shared" si="47"/>
        <v>0</v>
      </c>
      <c r="AC143" s="61">
        <f t="shared" si="48"/>
        <v>0</v>
      </c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</row>
    <row r="144" spans="1:49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61">
        <f t="shared" si="47"/>
        <v>0</v>
      </c>
      <c r="T144" s="61">
        <f t="shared" si="47"/>
        <v>0</v>
      </c>
      <c r="U144" s="61">
        <f t="shared" si="47"/>
        <v>0</v>
      </c>
      <c r="V144" s="61">
        <f t="shared" si="47"/>
        <v>0</v>
      </c>
      <c r="W144" s="61">
        <f t="shared" si="47"/>
        <v>0</v>
      </c>
      <c r="X144" s="61">
        <f t="shared" si="47"/>
        <v>0</v>
      </c>
      <c r="Y144" s="61">
        <f t="shared" si="47"/>
        <v>0</v>
      </c>
      <c r="Z144" s="61">
        <f t="shared" si="47"/>
        <v>0</v>
      </c>
      <c r="AA144" s="61">
        <f t="shared" si="47"/>
        <v>0</v>
      </c>
      <c r="AB144" s="61">
        <f t="shared" si="47"/>
        <v>0</v>
      </c>
      <c r="AC144" s="61">
        <f t="shared" si="48"/>
        <v>0</v>
      </c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</row>
    <row r="145" spans="1:49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61">
        <f t="shared" si="47"/>
        <v>0</v>
      </c>
      <c r="U145" s="61">
        <f t="shared" si="47"/>
        <v>0</v>
      </c>
      <c r="V145" s="61">
        <f t="shared" si="47"/>
        <v>0</v>
      </c>
      <c r="W145" s="61">
        <f t="shared" si="47"/>
        <v>0</v>
      </c>
      <c r="X145" s="61">
        <f t="shared" si="47"/>
        <v>0</v>
      </c>
      <c r="Y145" s="61">
        <f t="shared" si="47"/>
        <v>0</v>
      </c>
      <c r="Z145" s="61">
        <f t="shared" si="47"/>
        <v>0</v>
      </c>
      <c r="AA145" s="61">
        <f t="shared" si="47"/>
        <v>0</v>
      </c>
      <c r="AB145" s="61">
        <f t="shared" si="47"/>
        <v>0</v>
      </c>
      <c r="AC145" s="61">
        <f t="shared" si="48"/>
        <v>0</v>
      </c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</row>
    <row r="146" spans="1:49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61">
        <f t="shared" si="47"/>
        <v>0</v>
      </c>
      <c r="V146" s="61">
        <f t="shared" si="47"/>
        <v>0</v>
      </c>
      <c r="W146" s="61">
        <f t="shared" si="47"/>
        <v>0</v>
      </c>
      <c r="X146" s="61">
        <f t="shared" si="47"/>
        <v>0</v>
      </c>
      <c r="Y146" s="61">
        <f t="shared" si="47"/>
        <v>0</v>
      </c>
      <c r="Z146" s="61">
        <f t="shared" si="47"/>
        <v>0</v>
      </c>
      <c r="AA146" s="61">
        <f t="shared" si="47"/>
        <v>0</v>
      </c>
      <c r="AB146" s="61">
        <f t="shared" si="47"/>
        <v>0</v>
      </c>
      <c r="AC146" s="61">
        <f t="shared" si="48"/>
        <v>0</v>
      </c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</row>
    <row r="147" spans="1:49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61">
        <f t="shared" si="47"/>
        <v>0</v>
      </c>
      <c r="W147" s="61">
        <f t="shared" si="47"/>
        <v>0</v>
      </c>
      <c r="X147" s="61">
        <f t="shared" si="47"/>
        <v>0</v>
      </c>
      <c r="Y147" s="61">
        <f t="shared" si="47"/>
        <v>0</v>
      </c>
      <c r="Z147" s="61">
        <f t="shared" si="47"/>
        <v>0</v>
      </c>
      <c r="AA147" s="61">
        <f t="shared" si="47"/>
        <v>0</v>
      </c>
      <c r="AB147" s="61">
        <f t="shared" si="47"/>
        <v>0</v>
      </c>
      <c r="AC147" s="61">
        <f t="shared" si="48"/>
        <v>0</v>
      </c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</row>
    <row r="148" spans="1:49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61">
        <f t="shared" si="47"/>
        <v>0</v>
      </c>
      <c r="X148" s="61">
        <f t="shared" si="47"/>
        <v>0</v>
      </c>
      <c r="Y148" s="61">
        <f t="shared" si="47"/>
        <v>0</v>
      </c>
      <c r="Z148" s="61">
        <f t="shared" si="47"/>
        <v>0</v>
      </c>
      <c r="AA148" s="61">
        <f t="shared" si="47"/>
        <v>0</v>
      </c>
      <c r="AB148" s="61">
        <f t="shared" si="47"/>
        <v>0</v>
      </c>
      <c r="AC148" s="61">
        <f t="shared" si="48"/>
        <v>0</v>
      </c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</row>
    <row r="149" spans="1:49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61">
        <f t="shared" si="47"/>
        <v>0</v>
      </c>
      <c r="Y149" s="61">
        <f t="shared" si="47"/>
        <v>0</v>
      </c>
      <c r="Z149" s="61">
        <f t="shared" si="47"/>
        <v>0</v>
      </c>
      <c r="AA149" s="61">
        <f t="shared" si="47"/>
        <v>0</v>
      </c>
      <c r="AB149" s="61">
        <f t="shared" si="47"/>
        <v>0</v>
      </c>
      <c r="AC149" s="61">
        <f t="shared" si="48"/>
        <v>0</v>
      </c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</row>
    <row r="150" spans="1:49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61">
        <f t="shared" si="47"/>
        <v>0</v>
      </c>
      <c r="Z150" s="61">
        <f t="shared" si="47"/>
        <v>0</v>
      </c>
      <c r="AA150" s="61">
        <f t="shared" si="47"/>
        <v>0</v>
      </c>
      <c r="AB150" s="61">
        <f t="shared" si="47"/>
        <v>0</v>
      </c>
      <c r="AC150" s="61">
        <f t="shared" si="48"/>
        <v>0</v>
      </c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</row>
    <row r="151" spans="1:49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61">
        <f t="shared" si="47"/>
        <v>0</v>
      </c>
      <c r="AA151" s="61">
        <f t="shared" si="47"/>
        <v>0</v>
      </c>
      <c r="AB151" s="61">
        <f t="shared" si="47"/>
        <v>0</v>
      </c>
      <c r="AC151" s="61">
        <f t="shared" si="48"/>
        <v>0</v>
      </c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</row>
    <row r="152" spans="1:49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61">
        <f t="shared" si="47"/>
        <v>0</v>
      </c>
      <c r="AB152" s="61">
        <f t="shared" si="47"/>
        <v>0</v>
      </c>
      <c r="AC152" s="61">
        <f t="shared" si="48"/>
        <v>0</v>
      </c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</row>
    <row r="153" spans="1:49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61">
        <f t="shared" si="47"/>
        <v>0</v>
      </c>
      <c r="AC153" s="61">
        <f t="shared" si="47"/>
        <v>0</v>
      </c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</row>
    <row r="154" spans="1:49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61">
        <f t="shared" si="47"/>
        <v>0</v>
      </c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21A64-9E64-429C-98FF-AC78B37E978A}">
  <sheetPr codeName="Sheet8"/>
  <dimension ref="A1:AW24"/>
  <sheetViews>
    <sheetView workbookViewId="0">
      <selection activeCell="D1" sqref="D1"/>
    </sheetView>
  </sheetViews>
  <sheetFormatPr defaultRowHeight="15" x14ac:dyDescent="0.25"/>
  <sheetData>
    <row r="1" spans="1:49" ht="23.25" x14ac:dyDescent="0.35">
      <c r="A1" s="2" t="s">
        <v>385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1:49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</row>
    <row r="3" spans="1:49" x14ac:dyDescent="0.25">
      <c r="A3" s="4" t="s">
        <v>298</v>
      </c>
      <c r="B3" s="3"/>
      <c r="C3" s="3"/>
      <c r="D3" s="3"/>
      <c r="E3" s="3"/>
      <c r="F3" s="249">
        <f>C19</f>
        <v>-2.2204460492503131E-15</v>
      </c>
      <c r="G3" s="3"/>
      <c r="H3" s="3"/>
      <c r="I3" s="26">
        <v>0</v>
      </c>
      <c r="J3" s="26">
        <f>I3+1</f>
        <v>1</v>
      </c>
      <c r="K3" s="26">
        <f t="shared" ref="K3:AW3" si="0">J3+1</f>
        <v>2</v>
      </c>
      <c r="L3" s="26">
        <f t="shared" si="0"/>
        <v>3</v>
      </c>
      <c r="M3" s="26">
        <f t="shared" si="0"/>
        <v>4</v>
      </c>
      <c r="N3" s="26">
        <f t="shared" si="0"/>
        <v>5</v>
      </c>
      <c r="O3" s="26">
        <f t="shared" si="0"/>
        <v>6</v>
      </c>
      <c r="P3" s="26">
        <f t="shared" si="0"/>
        <v>7</v>
      </c>
      <c r="Q3" s="26">
        <f t="shared" si="0"/>
        <v>8</v>
      </c>
      <c r="R3" s="26">
        <f t="shared" si="0"/>
        <v>9</v>
      </c>
      <c r="S3" s="26">
        <f t="shared" si="0"/>
        <v>10</v>
      </c>
      <c r="T3" s="26">
        <f t="shared" si="0"/>
        <v>11</v>
      </c>
      <c r="U3" s="26">
        <f t="shared" si="0"/>
        <v>12</v>
      </c>
      <c r="V3" s="26">
        <f t="shared" si="0"/>
        <v>13</v>
      </c>
      <c r="W3" s="26">
        <f t="shared" si="0"/>
        <v>14</v>
      </c>
      <c r="X3" s="26">
        <f t="shared" si="0"/>
        <v>15</v>
      </c>
      <c r="Y3" s="26">
        <f t="shared" si="0"/>
        <v>16</v>
      </c>
      <c r="Z3" s="26">
        <f t="shared" si="0"/>
        <v>17</v>
      </c>
      <c r="AA3" s="26">
        <f t="shared" si="0"/>
        <v>18</v>
      </c>
      <c r="AB3" s="26">
        <f t="shared" si="0"/>
        <v>19</v>
      </c>
      <c r="AC3" s="26">
        <f t="shared" si="0"/>
        <v>20</v>
      </c>
      <c r="AD3" s="26">
        <f t="shared" si="0"/>
        <v>21</v>
      </c>
      <c r="AE3" s="26">
        <f t="shared" si="0"/>
        <v>22</v>
      </c>
      <c r="AF3" s="26">
        <f t="shared" si="0"/>
        <v>23</v>
      </c>
      <c r="AG3" s="26">
        <f t="shared" si="0"/>
        <v>24</v>
      </c>
      <c r="AH3" s="26">
        <f t="shared" si="0"/>
        <v>25</v>
      </c>
      <c r="AI3" s="26">
        <f t="shared" si="0"/>
        <v>26</v>
      </c>
      <c r="AJ3" s="26">
        <f t="shared" si="0"/>
        <v>27</v>
      </c>
      <c r="AK3" s="26">
        <f t="shared" si="0"/>
        <v>28</v>
      </c>
      <c r="AL3" s="26">
        <f t="shared" si="0"/>
        <v>29</v>
      </c>
      <c r="AM3" s="26">
        <f t="shared" si="0"/>
        <v>30</v>
      </c>
      <c r="AN3" s="26">
        <f t="shared" si="0"/>
        <v>31</v>
      </c>
      <c r="AO3" s="26">
        <f t="shared" si="0"/>
        <v>32</v>
      </c>
      <c r="AP3" s="26">
        <f t="shared" si="0"/>
        <v>33</v>
      </c>
      <c r="AQ3" s="26">
        <f t="shared" si="0"/>
        <v>34</v>
      </c>
      <c r="AR3" s="26">
        <f t="shared" si="0"/>
        <v>35</v>
      </c>
      <c r="AS3" s="26">
        <f t="shared" si="0"/>
        <v>36</v>
      </c>
      <c r="AT3" s="26">
        <f t="shared" si="0"/>
        <v>37</v>
      </c>
      <c r="AU3" s="26">
        <f t="shared" si="0"/>
        <v>38</v>
      </c>
      <c r="AV3" s="26">
        <f t="shared" si="0"/>
        <v>39</v>
      </c>
      <c r="AW3" s="26">
        <f t="shared" si="0"/>
        <v>40</v>
      </c>
    </row>
    <row r="4" spans="1:49" x14ac:dyDescent="0.25">
      <c r="A4" s="3"/>
      <c r="B4" s="3"/>
      <c r="C4" s="3"/>
      <c r="D4" s="3"/>
      <c r="E4" s="3"/>
      <c r="F4" s="9" t="str">
        <f>IF(ROUND(F3,0)=0,"OK","RECALC")</f>
        <v>OK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</row>
    <row r="5" spans="1:49" x14ac:dyDescent="0.25">
      <c r="A5" s="181"/>
      <c r="B5" s="3"/>
      <c r="C5" s="3"/>
      <c r="D5" s="3"/>
      <c r="E5" s="3"/>
      <c r="F5" s="3"/>
      <c r="G5" s="3"/>
      <c r="H5" s="3"/>
      <c r="I5" s="3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</row>
    <row r="6" spans="1:49" x14ac:dyDescent="0.25">
      <c r="A6" s="181"/>
      <c r="B6" s="3"/>
      <c r="C6" s="3"/>
      <c r="D6" s="3"/>
      <c r="E6" s="3"/>
      <c r="F6" s="3"/>
      <c r="G6" s="3"/>
      <c r="H6" s="3"/>
      <c r="I6" s="3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</row>
    <row r="7" spans="1:49" x14ac:dyDescent="0.25">
      <c r="A7" s="101" t="s">
        <v>314</v>
      </c>
      <c r="B7" s="3"/>
      <c r="C7" s="103">
        <f>SUM(J7:AW7)</f>
        <v>20</v>
      </c>
      <c r="D7" s="248">
        <v>2.8177441528168532</v>
      </c>
      <c r="E7" s="3">
        <f>C7+D7</f>
        <v>22.817744152816854</v>
      </c>
      <c r="F7" s="3"/>
      <c r="G7" s="3" t="s">
        <v>365</v>
      </c>
      <c r="H7" s="203">
        <f>G15</f>
        <v>3.0099999999999998E-2</v>
      </c>
      <c r="I7" s="3">
        <f>NPV(H7,J7:AB7)</f>
        <v>17.051702376790804</v>
      </c>
      <c r="J7" s="3">
        <f>Dashboard!J86</f>
        <v>2</v>
      </c>
      <c r="K7" s="3">
        <f>Dashboard!K86</f>
        <v>2</v>
      </c>
      <c r="L7" s="3">
        <f>Dashboard!L86</f>
        <v>2</v>
      </c>
      <c r="M7" s="3">
        <f>Dashboard!M86</f>
        <v>2</v>
      </c>
      <c r="N7" s="3">
        <f>Dashboard!N86</f>
        <v>2</v>
      </c>
      <c r="O7" s="3">
        <f>Dashboard!O86</f>
        <v>2</v>
      </c>
      <c r="P7" s="3">
        <f>Dashboard!P86</f>
        <v>2</v>
      </c>
      <c r="Q7" s="3">
        <f>Dashboard!Q86</f>
        <v>2</v>
      </c>
      <c r="R7" s="3">
        <f>Dashboard!R86</f>
        <v>2</v>
      </c>
      <c r="S7" s="3">
        <f>Dashboard!S86</f>
        <v>2</v>
      </c>
      <c r="T7" s="3">
        <f>Dashboard!T86</f>
        <v>0</v>
      </c>
      <c r="U7" s="3">
        <f>Dashboard!U86</f>
        <v>0</v>
      </c>
      <c r="V7" s="3">
        <f>Dashboard!V86</f>
        <v>0</v>
      </c>
      <c r="W7" s="3">
        <f>Dashboard!W86</f>
        <v>0</v>
      </c>
      <c r="X7" s="3">
        <f>Dashboard!X86</f>
        <v>0</v>
      </c>
      <c r="Y7" s="3">
        <f>Dashboard!Y86</f>
        <v>0</v>
      </c>
      <c r="Z7" s="3">
        <f>Dashboard!Z86</f>
        <v>0</v>
      </c>
      <c r="AA7" s="3">
        <f>Dashboard!AA86</f>
        <v>0</v>
      </c>
      <c r="AB7" s="3">
        <f>Dashboard!AB86</f>
        <v>0</v>
      </c>
      <c r="AC7" s="3">
        <f>Dashboard!AC86</f>
        <v>0</v>
      </c>
      <c r="AD7" s="3">
        <f>Dashboard!AD86</f>
        <v>0</v>
      </c>
      <c r="AE7" s="3">
        <f>Dashboard!AE86</f>
        <v>0</v>
      </c>
      <c r="AF7" s="3">
        <f>Dashboard!AF86</f>
        <v>0</v>
      </c>
      <c r="AG7" s="3">
        <f>Dashboard!AG86</f>
        <v>0</v>
      </c>
      <c r="AH7" s="3">
        <f>Dashboard!AH86</f>
        <v>0</v>
      </c>
      <c r="AI7" s="3">
        <f>Dashboard!AI86</f>
        <v>0</v>
      </c>
      <c r="AJ7" s="3">
        <f>Dashboard!AJ86</f>
        <v>0</v>
      </c>
      <c r="AK7" s="3">
        <f>Dashboard!AK86</f>
        <v>0</v>
      </c>
      <c r="AL7" s="3">
        <f>Dashboard!AL86</f>
        <v>0</v>
      </c>
      <c r="AM7" s="3">
        <f>Dashboard!AM86</f>
        <v>0</v>
      </c>
      <c r="AN7" s="3">
        <f>Dashboard!AN86</f>
        <v>0</v>
      </c>
      <c r="AO7" s="3">
        <f>Dashboard!AO86</f>
        <v>0</v>
      </c>
      <c r="AP7" s="3">
        <f>Dashboard!AP86</f>
        <v>0</v>
      </c>
      <c r="AQ7" s="3">
        <f>Dashboard!AQ86</f>
        <v>0</v>
      </c>
      <c r="AR7" s="3">
        <f>Dashboard!AR86</f>
        <v>0</v>
      </c>
      <c r="AS7" s="3">
        <f>Dashboard!AS86</f>
        <v>0</v>
      </c>
      <c r="AT7" s="3">
        <f>Dashboard!AT86</f>
        <v>0</v>
      </c>
      <c r="AU7" s="3">
        <f>Dashboard!AU86</f>
        <v>0</v>
      </c>
      <c r="AV7" s="3">
        <f>Dashboard!AV86</f>
        <v>0</v>
      </c>
      <c r="AW7" s="3">
        <f>Dashboard!AW86</f>
        <v>0</v>
      </c>
    </row>
    <row r="8" spans="1:49" x14ac:dyDescent="0.25">
      <c r="A8" s="101" t="s">
        <v>315</v>
      </c>
      <c r="B8" s="3"/>
      <c r="C8" s="103"/>
      <c r="D8" s="3"/>
      <c r="E8" s="3"/>
      <c r="F8" s="3"/>
      <c r="G8" s="3"/>
      <c r="H8" s="3"/>
      <c r="I8" s="3"/>
      <c r="J8" s="3">
        <f>Dashboard!J87</f>
        <v>1</v>
      </c>
      <c r="K8" s="3">
        <f>Dashboard!K87</f>
        <v>1</v>
      </c>
      <c r="L8" s="3">
        <f>Dashboard!L87</f>
        <v>1</v>
      </c>
      <c r="M8" s="3">
        <f>Dashboard!M87</f>
        <v>1</v>
      </c>
      <c r="N8" s="3">
        <f>Dashboard!N87</f>
        <v>1</v>
      </c>
      <c r="O8" s="3">
        <f>Dashboard!O87</f>
        <v>1</v>
      </c>
      <c r="P8" s="3">
        <f>Dashboard!P87</f>
        <v>1</v>
      </c>
      <c r="Q8" s="3">
        <f>Dashboard!Q87</f>
        <v>1</v>
      </c>
      <c r="R8" s="3">
        <f>Dashboard!R87</f>
        <v>1</v>
      </c>
      <c r="S8" s="3">
        <f>Dashboard!S87</f>
        <v>1</v>
      </c>
      <c r="T8" s="3">
        <f>Dashboard!T87</f>
        <v>0</v>
      </c>
      <c r="U8" s="3">
        <f>Dashboard!U87</f>
        <v>0</v>
      </c>
      <c r="V8" s="3">
        <f>Dashboard!V87</f>
        <v>0</v>
      </c>
      <c r="W8" s="3">
        <f>Dashboard!W87</f>
        <v>0</v>
      </c>
      <c r="X8" s="3">
        <f>Dashboard!X87</f>
        <v>0</v>
      </c>
      <c r="Y8" s="3">
        <f>Dashboard!Y87</f>
        <v>0</v>
      </c>
      <c r="Z8" s="3">
        <f>Dashboard!Z87</f>
        <v>0</v>
      </c>
      <c r="AA8" s="3">
        <f>Dashboard!AA87</f>
        <v>0</v>
      </c>
      <c r="AB8" s="3">
        <f>Dashboard!AB87</f>
        <v>0</v>
      </c>
      <c r="AC8" s="3">
        <f>Dashboard!AC87</f>
        <v>0</v>
      </c>
      <c r="AD8" s="3">
        <f>Dashboard!AD87</f>
        <v>0</v>
      </c>
      <c r="AE8" s="3">
        <f>Dashboard!AE87</f>
        <v>0</v>
      </c>
      <c r="AF8" s="3">
        <f>Dashboard!AF87</f>
        <v>0</v>
      </c>
      <c r="AG8" s="3">
        <f>Dashboard!AG87</f>
        <v>0</v>
      </c>
      <c r="AH8" s="3">
        <f>Dashboard!AH87</f>
        <v>0</v>
      </c>
      <c r="AI8" s="3">
        <f>Dashboard!AI87</f>
        <v>0</v>
      </c>
      <c r="AJ8" s="3">
        <f>Dashboard!AJ87</f>
        <v>0</v>
      </c>
      <c r="AK8" s="3">
        <f>Dashboard!AK87</f>
        <v>0</v>
      </c>
      <c r="AL8" s="3">
        <f>Dashboard!AL87</f>
        <v>0</v>
      </c>
      <c r="AM8" s="3">
        <f>Dashboard!AM87</f>
        <v>0</v>
      </c>
      <c r="AN8" s="3">
        <f>Dashboard!AN87</f>
        <v>0</v>
      </c>
      <c r="AO8" s="3">
        <f>Dashboard!AO87</f>
        <v>0</v>
      </c>
      <c r="AP8" s="3">
        <f>Dashboard!AP87</f>
        <v>0</v>
      </c>
      <c r="AQ8" s="3">
        <f>Dashboard!AQ87</f>
        <v>0</v>
      </c>
      <c r="AR8" s="3">
        <f>Dashboard!AR87</f>
        <v>0</v>
      </c>
      <c r="AS8" s="3">
        <f>Dashboard!AS87</f>
        <v>0</v>
      </c>
      <c r="AT8" s="3">
        <f>Dashboard!AT87</f>
        <v>0</v>
      </c>
      <c r="AU8" s="3">
        <f>Dashboard!AU87</f>
        <v>0</v>
      </c>
      <c r="AV8" s="3">
        <f>Dashboard!AV87</f>
        <v>0</v>
      </c>
      <c r="AW8" s="3">
        <f>Dashboard!AW87</f>
        <v>0</v>
      </c>
    </row>
    <row r="9" spans="1:49" x14ac:dyDescent="0.25">
      <c r="A9" s="3" t="s">
        <v>302</v>
      </c>
      <c r="B9" s="3"/>
      <c r="C9" s="179">
        <f>SUM(J9:AW9)</f>
        <v>0.99999999999999956</v>
      </c>
      <c r="D9" s="17">
        <f>Dashboard!E39</f>
        <v>40</v>
      </c>
      <c r="E9" s="3"/>
      <c r="F9" s="3"/>
      <c r="G9" s="3"/>
      <c r="H9" s="3"/>
      <c r="I9" s="3"/>
      <c r="J9" s="180">
        <f>Dashboard!J92</f>
        <v>0</v>
      </c>
      <c r="K9" s="180">
        <f>Dashboard!K92</f>
        <v>0</v>
      </c>
      <c r="L9" s="180">
        <f>Dashboard!L92</f>
        <v>0</v>
      </c>
      <c r="M9" s="180">
        <f>Dashboard!M92</f>
        <v>0</v>
      </c>
      <c r="N9" s="180">
        <f>Dashboard!N92</f>
        <v>0</v>
      </c>
      <c r="O9" s="180">
        <f>Dashboard!O92</f>
        <v>1.6539291569599483E-2</v>
      </c>
      <c r="P9" s="180">
        <f>Dashboard!P92</f>
        <v>1.7035470316687468E-2</v>
      </c>
      <c r="Q9" s="180">
        <f>Dashboard!Q92</f>
        <v>1.7546534426188094E-2</v>
      </c>
      <c r="R9" s="180">
        <f>Dashboard!R92</f>
        <v>1.8072930458973735E-2</v>
      </c>
      <c r="S9" s="180">
        <f>Dashboard!S92</f>
        <v>1.8615118372742948E-2</v>
      </c>
      <c r="T9" s="180">
        <f>Dashboard!T92</f>
        <v>1.9173571923925239E-2</v>
      </c>
      <c r="U9" s="180">
        <f>Dashboard!U92</f>
        <v>1.9748779081642995E-2</v>
      </c>
      <c r="V9" s="180">
        <f>Dashboard!V92</f>
        <v>2.0341242454092287E-2</v>
      </c>
      <c r="W9" s="180">
        <f>Dashboard!W92</f>
        <v>2.0951479727715057E-2</v>
      </c>
      <c r="X9" s="180">
        <f>Dashboard!X92</f>
        <v>2.1580024119546508E-2</v>
      </c>
      <c r="Y9" s="180">
        <f>Dashboard!Y92</f>
        <v>2.2227424843132906E-2</v>
      </c>
      <c r="Z9" s="180">
        <f>Dashboard!Z92</f>
        <v>2.2894247588426894E-2</v>
      </c>
      <c r="AA9" s="180">
        <f>Dashboard!AA92</f>
        <v>2.35810750160797E-2</v>
      </c>
      <c r="AB9" s="180">
        <f>Dashboard!AB92</f>
        <v>2.4288507266562093E-2</v>
      </c>
      <c r="AC9" s="180">
        <f>Dashboard!AC92</f>
        <v>2.5017162484558958E-2</v>
      </c>
      <c r="AD9" s="180">
        <f>Dashboard!AD92</f>
        <v>2.5767677359095728E-2</v>
      </c>
      <c r="AE9" s="180">
        <f>Dashboard!AE92</f>
        <v>2.6540707679868603E-2</v>
      </c>
      <c r="AF9" s="180">
        <f>Dashboard!AF92</f>
        <v>2.7336928910264659E-2</v>
      </c>
      <c r="AG9" s="180">
        <f>Dashboard!AG92</f>
        <v>2.81570367775726E-2</v>
      </c>
      <c r="AH9" s="180">
        <f>Dashboard!AH92</f>
        <v>2.9001747880899778E-2</v>
      </c>
      <c r="AI9" s="180">
        <f>Dashboard!AI92</f>
        <v>2.9871800317326773E-2</v>
      </c>
      <c r="AJ9" s="180">
        <f>Dashboard!AJ92</f>
        <v>3.0767954326846578E-2</v>
      </c>
      <c r="AK9" s="180">
        <f>Dashboard!AK92</f>
        <v>3.1690992956651974E-2</v>
      </c>
      <c r="AL9" s="180">
        <f>Dashboard!AL92</f>
        <v>3.2641722745351535E-2</v>
      </c>
      <c r="AM9" s="180">
        <f>Dashboard!AM92</f>
        <v>3.3620974427712079E-2</v>
      </c>
      <c r="AN9" s="180">
        <f>Dashboard!AN92</f>
        <v>3.4629603660543441E-2</v>
      </c>
      <c r="AO9" s="180">
        <f>Dashboard!AO92</f>
        <v>3.5668491770359745E-2</v>
      </c>
      <c r="AP9" s="180">
        <f>Dashboard!AP92</f>
        <v>3.6738546523470542E-2</v>
      </c>
      <c r="AQ9" s="180">
        <f>Dashboard!AQ92</f>
        <v>3.7840702919174657E-2</v>
      </c>
      <c r="AR9" s="180">
        <f>Dashboard!AR92</f>
        <v>3.8975924006749894E-2</v>
      </c>
      <c r="AS9" s="180">
        <f>Dashboard!AS92</f>
        <v>4.0145201726952393E-2</v>
      </c>
      <c r="AT9" s="180">
        <f>Dashboard!AT92</f>
        <v>4.1349557778760961E-2</v>
      </c>
      <c r="AU9" s="180">
        <f>Dashboard!AU92</f>
        <v>4.2590044512123788E-2</v>
      </c>
      <c r="AV9" s="180">
        <f>Dashboard!AV92</f>
        <v>4.386774584748751E-2</v>
      </c>
      <c r="AW9" s="180">
        <f>Dashboard!AW92</f>
        <v>4.5183778222912134E-2</v>
      </c>
    </row>
    <row r="10" spans="1:49" x14ac:dyDescent="0.25">
      <c r="A10" s="181"/>
      <c r="B10" s="3"/>
      <c r="C10" s="103"/>
      <c r="D10" s="3"/>
      <c r="E10" s="3"/>
      <c r="F10" s="3"/>
      <c r="G10" s="3"/>
      <c r="H10" s="3"/>
      <c r="I10" s="3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</row>
    <row r="11" spans="1:49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</row>
    <row r="12" spans="1:49" x14ac:dyDescent="0.25">
      <c r="A12" s="4" t="s">
        <v>388</v>
      </c>
      <c r="B12" s="3"/>
      <c r="C12" s="3"/>
      <c r="D12" s="3"/>
      <c r="E12" s="3"/>
      <c r="F12" s="3"/>
      <c r="G12" s="8"/>
      <c r="H12" s="3"/>
      <c r="I12" s="26">
        <v>0</v>
      </c>
      <c r="J12" s="26">
        <f>I12+1</f>
        <v>1</v>
      </c>
      <c r="K12" s="26">
        <f t="shared" ref="K12:AW12" si="1">J12+1</f>
        <v>2</v>
      </c>
      <c r="L12" s="26">
        <f t="shared" si="1"/>
        <v>3</v>
      </c>
      <c r="M12" s="26">
        <f t="shared" si="1"/>
        <v>4</v>
      </c>
      <c r="N12" s="26">
        <f t="shared" si="1"/>
        <v>5</v>
      </c>
      <c r="O12" s="26">
        <f t="shared" si="1"/>
        <v>6</v>
      </c>
      <c r="P12" s="26">
        <f t="shared" si="1"/>
        <v>7</v>
      </c>
      <c r="Q12" s="26">
        <f t="shared" si="1"/>
        <v>8</v>
      </c>
      <c r="R12" s="26">
        <f t="shared" si="1"/>
        <v>9</v>
      </c>
      <c r="S12" s="26">
        <f t="shared" si="1"/>
        <v>10</v>
      </c>
      <c r="T12" s="26">
        <f t="shared" si="1"/>
        <v>11</v>
      </c>
      <c r="U12" s="26">
        <f t="shared" si="1"/>
        <v>12</v>
      </c>
      <c r="V12" s="26">
        <f t="shared" si="1"/>
        <v>13</v>
      </c>
      <c r="W12" s="26">
        <f t="shared" si="1"/>
        <v>14</v>
      </c>
      <c r="X12" s="26">
        <f t="shared" si="1"/>
        <v>15</v>
      </c>
      <c r="Y12" s="26">
        <f t="shared" si="1"/>
        <v>16</v>
      </c>
      <c r="Z12" s="26">
        <f t="shared" si="1"/>
        <v>17</v>
      </c>
      <c r="AA12" s="26">
        <f t="shared" si="1"/>
        <v>18</v>
      </c>
      <c r="AB12" s="26">
        <f t="shared" si="1"/>
        <v>19</v>
      </c>
      <c r="AC12" s="26">
        <f t="shared" si="1"/>
        <v>20</v>
      </c>
      <c r="AD12" s="26">
        <f t="shared" si="1"/>
        <v>21</v>
      </c>
      <c r="AE12" s="26">
        <f t="shared" si="1"/>
        <v>22</v>
      </c>
      <c r="AF12" s="26">
        <f t="shared" si="1"/>
        <v>23</v>
      </c>
      <c r="AG12" s="26">
        <f t="shared" si="1"/>
        <v>24</v>
      </c>
      <c r="AH12" s="26">
        <f t="shared" si="1"/>
        <v>25</v>
      </c>
      <c r="AI12" s="26">
        <f t="shared" si="1"/>
        <v>26</v>
      </c>
      <c r="AJ12" s="26">
        <f t="shared" si="1"/>
        <v>27</v>
      </c>
      <c r="AK12" s="26">
        <f t="shared" si="1"/>
        <v>28</v>
      </c>
      <c r="AL12" s="26">
        <f t="shared" si="1"/>
        <v>29</v>
      </c>
      <c r="AM12" s="26">
        <f t="shared" si="1"/>
        <v>30</v>
      </c>
      <c r="AN12" s="26">
        <f t="shared" si="1"/>
        <v>31</v>
      </c>
      <c r="AO12" s="26">
        <f t="shared" si="1"/>
        <v>32</v>
      </c>
      <c r="AP12" s="26">
        <f t="shared" si="1"/>
        <v>33</v>
      </c>
      <c r="AQ12" s="26">
        <f t="shared" si="1"/>
        <v>34</v>
      </c>
      <c r="AR12" s="26">
        <f t="shared" si="1"/>
        <v>35</v>
      </c>
      <c r="AS12" s="26">
        <f t="shared" si="1"/>
        <v>36</v>
      </c>
      <c r="AT12" s="26">
        <f t="shared" si="1"/>
        <v>37</v>
      </c>
      <c r="AU12" s="26">
        <f t="shared" si="1"/>
        <v>38</v>
      </c>
      <c r="AV12" s="26">
        <f t="shared" si="1"/>
        <v>39</v>
      </c>
      <c r="AW12" s="26">
        <f t="shared" si="1"/>
        <v>40</v>
      </c>
    </row>
    <row r="13" spans="1:49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</row>
    <row r="14" spans="1:49" x14ac:dyDescent="0.25">
      <c r="A14" s="3" t="s">
        <v>359</v>
      </c>
      <c r="B14" s="3"/>
      <c r="C14" s="3"/>
      <c r="D14" s="3"/>
      <c r="E14" s="11" t="s">
        <v>247</v>
      </c>
      <c r="F14" s="11" t="s">
        <v>383</v>
      </c>
      <c r="G14" s="11" t="s">
        <v>384</v>
      </c>
      <c r="H14" s="3"/>
      <c r="I14" s="3"/>
      <c r="J14" s="3">
        <f>I17</f>
        <v>0</v>
      </c>
      <c r="K14" s="3">
        <f t="shared" ref="K14:AW14" si="2">J17</f>
        <v>2</v>
      </c>
      <c r="L14" s="3">
        <f t="shared" si="2"/>
        <v>4.0602</v>
      </c>
      <c r="M14" s="3">
        <f t="shared" si="2"/>
        <v>6.1824120200000001</v>
      </c>
      <c r="N14" s="3">
        <f t="shared" si="2"/>
        <v>8.3685026218020013</v>
      </c>
      <c r="O14" s="3">
        <f t="shared" si="2"/>
        <v>10.620394550718242</v>
      </c>
      <c r="P14" s="3">
        <f t="shared" si="2"/>
        <v>12.562679103190899</v>
      </c>
      <c r="Q14" s="3">
        <f t="shared" si="2"/>
        <v>14.552104740987865</v>
      </c>
      <c r="R14" s="3">
        <f t="shared" si="2"/>
        <v>16.589750760386245</v>
      </c>
      <c r="S14" s="3">
        <f t="shared" si="2"/>
        <v>18.676718754969357</v>
      </c>
      <c r="T14" s="3">
        <f t="shared" si="2"/>
        <v>20.814132981090285</v>
      </c>
      <c r="U14" s="3">
        <f t="shared" si="2"/>
        <v>20.376635322434527</v>
      </c>
      <c r="V14" s="3">
        <f t="shared" si="2"/>
        <v>19.926012734019096</v>
      </c>
      <c r="W14" s="3">
        <f t="shared" si="2"/>
        <v>19.461871467951202</v>
      </c>
      <c r="X14" s="3">
        <f t="shared" si="2"/>
        <v>18.983805963901272</v>
      </c>
      <c r="Y14" s="3">
        <f t="shared" si="2"/>
        <v>18.491398494729843</v>
      </c>
      <c r="Z14" s="3">
        <f t="shared" si="2"/>
        <v>17.984218801483273</v>
      </c>
      <c r="AA14" s="3">
        <f t="shared" si="2"/>
        <v>17.461823717439305</v>
      </c>
      <c r="AB14" s="3">
        <f t="shared" si="2"/>
        <v>16.923756780874015</v>
      </c>
      <c r="AC14" s="3">
        <f t="shared" si="2"/>
        <v>16.369547836211769</v>
      </c>
      <c r="AD14" s="3">
        <f t="shared" si="2"/>
        <v>15.798712623209655</v>
      </c>
      <c r="AE14" s="3">
        <f t="shared" si="2"/>
        <v>15.210752353817476</v>
      </c>
      <c r="AF14" s="3">
        <f t="shared" si="2"/>
        <v>14.605153276343533</v>
      </c>
      <c r="AG14" s="3">
        <f t="shared" si="2"/>
        <v>13.981386226545371</v>
      </c>
      <c r="AH14" s="3">
        <f t="shared" si="2"/>
        <v>13.338906165253265</v>
      </c>
      <c r="AI14" s="3">
        <f t="shared" si="2"/>
        <v>12.677151702122396</v>
      </c>
      <c r="AJ14" s="3">
        <f t="shared" si="2"/>
        <v>11.995544605097601</v>
      </c>
      <c r="AK14" s="3">
        <f t="shared" si="2"/>
        <v>11.293489295162061</v>
      </c>
      <c r="AL14" s="3">
        <f t="shared" si="2"/>
        <v>10.570372325928455</v>
      </c>
      <c r="AM14" s="3">
        <f t="shared" si="2"/>
        <v>9.8255618476178412</v>
      </c>
      <c r="AN14" s="3">
        <f t="shared" si="2"/>
        <v>9.0584070549579092</v>
      </c>
      <c r="AO14" s="3">
        <f t="shared" si="2"/>
        <v>8.2682376185181781</v>
      </c>
      <c r="AP14" s="3">
        <f t="shared" si="2"/>
        <v>7.4543630989852563</v>
      </c>
      <c r="AQ14" s="3">
        <f t="shared" si="2"/>
        <v>6.616072343866346</v>
      </c>
      <c r="AR14" s="3">
        <f t="shared" si="2"/>
        <v>5.7526328660938688</v>
      </c>
      <c r="AS14" s="3">
        <f t="shared" si="2"/>
        <v>4.8632902039882175</v>
      </c>
      <c r="AT14" s="3">
        <f t="shared" si="2"/>
        <v>3.9472672620193965</v>
      </c>
      <c r="AU14" s="3">
        <f t="shared" si="2"/>
        <v>3.0037636317915108</v>
      </c>
      <c r="AV14" s="3">
        <f t="shared" si="2"/>
        <v>2.0319548926567887</v>
      </c>
      <c r="AW14" s="3">
        <f t="shared" si="2"/>
        <v>1.0309918913480247</v>
      </c>
    </row>
    <row r="15" spans="1:49" x14ac:dyDescent="0.25">
      <c r="A15" s="3" t="s">
        <v>330</v>
      </c>
      <c r="B15" s="3"/>
      <c r="C15" s="3">
        <f>SUM(J15:AW15)</f>
        <v>13.898072335919121</v>
      </c>
      <c r="D15" s="3"/>
      <c r="E15" s="253">
        <f>Rates!F11</f>
        <v>3.0099999999999998E-2</v>
      </c>
      <c r="F15" s="253">
        <f>Dashboard!F35/10000</f>
        <v>0</v>
      </c>
      <c r="G15" s="253">
        <f>E15+F15</f>
        <v>3.0099999999999998E-2</v>
      </c>
      <c r="H15" s="3"/>
      <c r="I15" s="3"/>
      <c r="J15" s="3">
        <f t="shared" ref="J15:AW15" si="3">$G$15*J14</f>
        <v>0</v>
      </c>
      <c r="K15" s="3">
        <f t="shared" si="3"/>
        <v>6.0199999999999997E-2</v>
      </c>
      <c r="L15" s="3">
        <f t="shared" si="3"/>
        <v>0.12221201999999999</v>
      </c>
      <c r="M15" s="3">
        <f t="shared" si="3"/>
        <v>0.18609060180199999</v>
      </c>
      <c r="N15" s="3">
        <f t="shared" si="3"/>
        <v>0.25189192891624024</v>
      </c>
      <c r="O15" s="3">
        <f t="shared" si="3"/>
        <v>0.31967387597661906</v>
      </c>
      <c r="P15" s="3">
        <f t="shared" si="3"/>
        <v>0.37813664100604605</v>
      </c>
      <c r="Q15" s="3">
        <f t="shared" si="3"/>
        <v>0.43801835270373468</v>
      </c>
      <c r="R15" s="3">
        <f t="shared" si="3"/>
        <v>0.49935149788762595</v>
      </c>
      <c r="S15" s="3">
        <f t="shared" si="3"/>
        <v>0.56216923452457768</v>
      </c>
      <c r="T15" s="3">
        <f t="shared" si="3"/>
        <v>0.62650540273081756</v>
      </c>
      <c r="U15" s="3">
        <f t="shared" si="3"/>
        <v>0.61333672320527921</v>
      </c>
      <c r="V15" s="3">
        <f t="shared" si="3"/>
        <v>0.59977298329397477</v>
      </c>
      <c r="W15" s="3">
        <f t="shared" si="3"/>
        <v>0.58580233118533109</v>
      </c>
      <c r="X15" s="3">
        <f t="shared" si="3"/>
        <v>0.57141255951342829</v>
      </c>
      <c r="Y15" s="3">
        <f t="shared" si="3"/>
        <v>0.55659109469136825</v>
      </c>
      <c r="Z15" s="3">
        <f t="shared" si="3"/>
        <v>0.54132498592464651</v>
      </c>
      <c r="AA15" s="3">
        <f t="shared" si="3"/>
        <v>0.52560089389492304</v>
      </c>
      <c r="AB15" s="3">
        <f t="shared" si="3"/>
        <v>0.50940507910430788</v>
      </c>
      <c r="AC15" s="3">
        <f t="shared" si="3"/>
        <v>0.49272338986997422</v>
      </c>
      <c r="AD15" s="3">
        <f t="shared" si="3"/>
        <v>0.47554124995861058</v>
      </c>
      <c r="AE15" s="3">
        <f t="shared" si="3"/>
        <v>0.457843645849906</v>
      </c>
      <c r="AF15" s="3">
        <f t="shared" si="3"/>
        <v>0.43961511361794031</v>
      </c>
      <c r="AG15" s="3">
        <f t="shared" si="3"/>
        <v>0.42083972541901565</v>
      </c>
      <c r="AH15" s="3">
        <f t="shared" si="3"/>
        <v>0.40150107557412323</v>
      </c>
      <c r="AI15" s="3">
        <f t="shared" si="3"/>
        <v>0.38158226623388408</v>
      </c>
      <c r="AJ15" s="3">
        <f t="shared" si="3"/>
        <v>0.3610658926134378</v>
      </c>
      <c r="AK15" s="3">
        <f t="shared" si="3"/>
        <v>0.33993402778437803</v>
      </c>
      <c r="AL15" s="3">
        <f t="shared" si="3"/>
        <v>0.31816820701044646</v>
      </c>
      <c r="AM15" s="3">
        <f t="shared" si="3"/>
        <v>0.29574941161329699</v>
      </c>
      <c r="AN15" s="3">
        <f t="shared" si="3"/>
        <v>0.27265805235423307</v>
      </c>
      <c r="AO15" s="3">
        <f t="shared" si="3"/>
        <v>0.24887395231739715</v>
      </c>
      <c r="AP15" s="3">
        <f t="shared" si="3"/>
        <v>0.22437632927945619</v>
      </c>
      <c r="AQ15" s="3">
        <f t="shared" si="3"/>
        <v>0.19914377755037702</v>
      </c>
      <c r="AR15" s="3">
        <f t="shared" si="3"/>
        <v>0.17315424926942544</v>
      </c>
      <c r="AS15" s="3">
        <f t="shared" si="3"/>
        <v>0.14638503514004533</v>
      </c>
      <c r="AT15" s="3">
        <f t="shared" si="3"/>
        <v>0.11881274458678383</v>
      </c>
      <c r="AU15" s="3">
        <f t="shared" si="3"/>
        <v>9.0413285316924469E-2</v>
      </c>
      <c r="AV15" s="3">
        <f t="shared" si="3"/>
        <v>6.1161842268969341E-2</v>
      </c>
      <c r="AW15" s="3">
        <f t="shared" si="3"/>
        <v>3.1032855929575543E-2</v>
      </c>
    </row>
    <row r="16" spans="1:49" x14ac:dyDescent="0.25">
      <c r="A16" s="3" t="s">
        <v>308</v>
      </c>
      <c r="B16" s="3"/>
      <c r="C16" s="3">
        <f>SUM(J16:AW16)</f>
        <v>20.000000000000004</v>
      </c>
      <c r="D16" s="3"/>
      <c r="E16" s="3"/>
      <c r="F16" s="3"/>
      <c r="G16" s="8"/>
      <c r="H16" s="193"/>
      <c r="I16" s="3"/>
      <c r="J16" s="3">
        <f>($C$7+$D$7)*J9-(J8*J15)</f>
        <v>0</v>
      </c>
      <c r="K16" s="3">
        <f t="shared" ref="K16:AW16" si="4">($C$7+$D$7)*K9-(K8*K15)</f>
        <v>-6.0199999999999997E-2</v>
      </c>
      <c r="L16" s="3">
        <f t="shared" si="4"/>
        <v>-0.12221201999999999</v>
      </c>
      <c r="M16" s="3">
        <f t="shared" si="4"/>
        <v>-0.18609060180199999</v>
      </c>
      <c r="N16" s="3">
        <f t="shared" si="4"/>
        <v>-0.25189192891624024</v>
      </c>
      <c r="O16" s="3">
        <f t="shared" si="4"/>
        <v>5.7715447527342645E-2</v>
      </c>
      <c r="P16" s="3">
        <f t="shared" si="4"/>
        <v>1.0574362203034482E-2</v>
      </c>
      <c r="Q16" s="3">
        <f t="shared" si="4"/>
        <v>-3.7646019398381692E-2</v>
      </c>
      <c r="R16" s="3">
        <f t="shared" si="4"/>
        <v>-8.6967994583112385E-2</v>
      </c>
      <c r="S16" s="3">
        <f t="shared" si="4"/>
        <v>-0.13741422612092868</v>
      </c>
      <c r="T16" s="3">
        <f t="shared" si="4"/>
        <v>0.43749765865575851</v>
      </c>
      <c r="U16" s="3">
        <f t="shared" si="4"/>
        <v>0.45062258841543124</v>
      </c>
      <c r="V16" s="3">
        <f t="shared" si="4"/>
        <v>0.46414126606789424</v>
      </c>
      <c r="W16" s="3">
        <f t="shared" si="4"/>
        <v>0.47806550404993109</v>
      </c>
      <c r="X16" s="3">
        <f t="shared" si="4"/>
        <v>0.49240746917142902</v>
      </c>
      <c r="Y16" s="3">
        <f t="shared" si="4"/>
        <v>0.50717969324657197</v>
      </c>
      <c r="Z16" s="3">
        <f t="shared" si="4"/>
        <v>0.52239508404396906</v>
      </c>
      <c r="AA16" s="3">
        <f t="shared" si="4"/>
        <v>0.53806693656528815</v>
      </c>
      <c r="AB16" s="3">
        <f t="shared" si="4"/>
        <v>0.55420894466224691</v>
      </c>
      <c r="AC16" s="3">
        <f t="shared" si="4"/>
        <v>0.57083521300211426</v>
      </c>
      <c r="AD16" s="3">
        <f t="shared" si="4"/>
        <v>0.58796026939217783</v>
      </c>
      <c r="AE16" s="3">
        <f t="shared" si="4"/>
        <v>0.60559907747394315</v>
      </c>
      <c r="AF16" s="3">
        <f t="shared" si="4"/>
        <v>0.62376704979816144</v>
      </c>
      <c r="AG16" s="3">
        <f t="shared" si="4"/>
        <v>0.64248006129210633</v>
      </c>
      <c r="AH16" s="3">
        <f t="shared" si="4"/>
        <v>0.6617544631308695</v>
      </c>
      <c r="AI16" s="3">
        <f t="shared" si="4"/>
        <v>0.68160709702479561</v>
      </c>
      <c r="AJ16" s="3">
        <f t="shared" si="4"/>
        <v>0.70205530993553955</v>
      </c>
      <c r="AK16" s="3">
        <f t="shared" si="4"/>
        <v>0.72311696923360569</v>
      </c>
      <c r="AL16" s="3">
        <f t="shared" si="4"/>
        <v>0.74481047831061387</v>
      </c>
      <c r="AM16" s="3">
        <f t="shared" si="4"/>
        <v>0.76715479265993225</v>
      </c>
      <c r="AN16" s="3">
        <f t="shared" si="4"/>
        <v>0.79016943643973026</v>
      </c>
      <c r="AO16" s="3">
        <f t="shared" si="4"/>
        <v>0.81387451953292211</v>
      </c>
      <c r="AP16" s="3">
        <f t="shared" si="4"/>
        <v>0.83829075511890994</v>
      </c>
      <c r="AQ16" s="3">
        <f t="shared" si="4"/>
        <v>0.8634394777724772</v>
      </c>
      <c r="AR16" s="3">
        <f t="shared" si="4"/>
        <v>0.88934266210565138</v>
      </c>
      <c r="AS16" s="3">
        <f t="shared" si="4"/>
        <v>0.91602294196882106</v>
      </c>
      <c r="AT16" s="3">
        <f t="shared" si="4"/>
        <v>0.94350363022788553</v>
      </c>
      <c r="AU16" s="3">
        <f t="shared" si="4"/>
        <v>0.9718087391347221</v>
      </c>
      <c r="AV16" s="3">
        <f t="shared" si="4"/>
        <v>1.000963001308764</v>
      </c>
      <c r="AW16" s="3">
        <f t="shared" si="4"/>
        <v>1.0309918913480269</v>
      </c>
    </row>
    <row r="17" spans="1:49" x14ac:dyDescent="0.25">
      <c r="A17" s="3" t="s">
        <v>360</v>
      </c>
      <c r="B17" s="3"/>
      <c r="C17" s="3"/>
      <c r="D17" s="3"/>
      <c r="E17" s="3"/>
      <c r="F17" s="3"/>
      <c r="G17" s="8" t="s">
        <v>363</v>
      </c>
      <c r="H17" s="3">
        <f>AVERAGEIF(J17:AW17,"&lt;&gt;0")</f>
        <v>11.543249448437811</v>
      </c>
      <c r="I17" s="3"/>
      <c r="J17" s="3">
        <f>J14-J16+J7</f>
        <v>2</v>
      </c>
      <c r="K17" s="3">
        <f t="shared" ref="K17:AW17" si="5">K14-K16+K7</f>
        <v>4.0602</v>
      </c>
      <c r="L17" s="3">
        <f t="shared" si="5"/>
        <v>6.1824120200000001</v>
      </c>
      <c r="M17" s="3">
        <f t="shared" si="5"/>
        <v>8.3685026218020013</v>
      </c>
      <c r="N17" s="3">
        <f t="shared" si="5"/>
        <v>10.620394550718242</v>
      </c>
      <c r="O17" s="3">
        <f t="shared" si="5"/>
        <v>12.562679103190899</v>
      </c>
      <c r="P17" s="3">
        <f t="shared" si="5"/>
        <v>14.552104740987865</v>
      </c>
      <c r="Q17" s="3">
        <f t="shared" si="5"/>
        <v>16.589750760386245</v>
      </c>
      <c r="R17" s="3">
        <f t="shared" si="5"/>
        <v>18.676718754969357</v>
      </c>
      <c r="S17" s="3">
        <f t="shared" si="5"/>
        <v>20.814132981090285</v>
      </c>
      <c r="T17" s="3">
        <f t="shared" si="5"/>
        <v>20.376635322434527</v>
      </c>
      <c r="U17" s="3">
        <f t="shared" si="5"/>
        <v>19.926012734019096</v>
      </c>
      <c r="V17" s="3">
        <f t="shared" si="5"/>
        <v>19.461871467951202</v>
      </c>
      <c r="W17" s="3">
        <f t="shared" si="5"/>
        <v>18.983805963901272</v>
      </c>
      <c r="X17" s="3">
        <f t="shared" si="5"/>
        <v>18.491398494729843</v>
      </c>
      <c r="Y17" s="3">
        <f t="shared" si="5"/>
        <v>17.984218801483273</v>
      </c>
      <c r="Z17" s="3">
        <f t="shared" si="5"/>
        <v>17.461823717439305</v>
      </c>
      <c r="AA17" s="3">
        <f t="shared" si="5"/>
        <v>16.923756780874015</v>
      </c>
      <c r="AB17" s="3">
        <f t="shared" si="5"/>
        <v>16.369547836211769</v>
      </c>
      <c r="AC17" s="3">
        <f t="shared" si="5"/>
        <v>15.798712623209655</v>
      </c>
      <c r="AD17" s="3">
        <f t="shared" si="5"/>
        <v>15.210752353817476</v>
      </c>
      <c r="AE17" s="3">
        <f t="shared" si="5"/>
        <v>14.605153276343533</v>
      </c>
      <c r="AF17" s="3">
        <f t="shared" si="5"/>
        <v>13.981386226545371</v>
      </c>
      <c r="AG17" s="3">
        <f t="shared" si="5"/>
        <v>13.338906165253265</v>
      </c>
      <c r="AH17" s="3">
        <f t="shared" si="5"/>
        <v>12.677151702122396</v>
      </c>
      <c r="AI17" s="3">
        <f t="shared" si="5"/>
        <v>11.995544605097601</v>
      </c>
      <c r="AJ17" s="3">
        <f t="shared" si="5"/>
        <v>11.293489295162061</v>
      </c>
      <c r="AK17" s="3">
        <f t="shared" si="5"/>
        <v>10.570372325928455</v>
      </c>
      <c r="AL17" s="3">
        <f t="shared" si="5"/>
        <v>9.8255618476178412</v>
      </c>
      <c r="AM17" s="3">
        <f t="shared" si="5"/>
        <v>9.0584070549579092</v>
      </c>
      <c r="AN17" s="3">
        <f t="shared" si="5"/>
        <v>8.2682376185181781</v>
      </c>
      <c r="AO17" s="3">
        <f t="shared" si="5"/>
        <v>7.4543630989852563</v>
      </c>
      <c r="AP17" s="3">
        <f t="shared" si="5"/>
        <v>6.616072343866346</v>
      </c>
      <c r="AQ17" s="3">
        <f t="shared" si="5"/>
        <v>5.7526328660938688</v>
      </c>
      <c r="AR17" s="3">
        <f t="shared" si="5"/>
        <v>4.8632902039882175</v>
      </c>
      <c r="AS17" s="3">
        <f t="shared" si="5"/>
        <v>3.9472672620193965</v>
      </c>
      <c r="AT17" s="3">
        <f t="shared" si="5"/>
        <v>3.0037636317915108</v>
      </c>
      <c r="AU17" s="3">
        <f t="shared" si="5"/>
        <v>2.0319548926567887</v>
      </c>
      <c r="AV17" s="3">
        <f t="shared" si="5"/>
        <v>1.0309918913480247</v>
      </c>
      <c r="AW17" s="3">
        <f t="shared" si="5"/>
        <v>-2.2204460492503131E-15</v>
      </c>
    </row>
    <row r="18" spans="1:49" x14ac:dyDescent="0.25">
      <c r="A18" s="3"/>
      <c r="B18" s="3"/>
      <c r="C18" s="3"/>
      <c r="D18" s="3"/>
      <c r="E18" s="3"/>
      <c r="F18" s="3"/>
      <c r="G18" s="8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</row>
    <row r="19" spans="1:49" x14ac:dyDescent="0.25">
      <c r="A19" s="3" t="s">
        <v>378</v>
      </c>
      <c r="B19" s="3"/>
      <c r="C19" s="3">
        <f>SUM(J19:AW19)</f>
        <v>-2.2204460492503131E-15</v>
      </c>
      <c r="D19" s="3"/>
      <c r="E19" s="3"/>
      <c r="F19" s="3"/>
      <c r="G19" s="8"/>
      <c r="H19" s="3"/>
      <c r="I19" s="3"/>
      <c r="J19" s="3">
        <f>IF(J12=$D$9,J17,0)</f>
        <v>0</v>
      </c>
      <c r="K19" s="3">
        <f t="shared" ref="K19:AW19" si="6">IF(K12=$D$9,K17,0)</f>
        <v>0</v>
      </c>
      <c r="L19" s="3">
        <f t="shared" si="6"/>
        <v>0</v>
      </c>
      <c r="M19" s="3">
        <f t="shared" si="6"/>
        <v>0</v>
      </c>
      <c r="N19" s="3">
        <f t="shared" si="6"/>
        <v>0</v>
      </c>
      <c r="O19" s="3">
        <f t="shared" si="6"/>
        <v>0</v>
      </c>
      <c r="P19" s="3">
        <f t="shared" si="6"/>
        <v>0</v>
      </c>
      <c r="Q19" s="3">
        <f t="shared" si="6"/>
        <v>0</v>
      </c>
      <c r="R19" s="3">
        <f t="shared" si="6"/>
        <v>0</v>
      </c>
      <c r="S19" s="3">
        <f t="shared" si="6"/>
        <v>0</v>
      </c>
      <c r="T19" s="3">
        <f t="shared" si="6"/>
        <v>0</v>
      </c>
      <c r="U19" s="3">
        <f t="shared" si="6"/>
        <v>0</v>
      </c>
      <c r="V19" s="3">
        <f t="shared" si="6"/>
        <v>0</v>
      </c>
      <c r="W19" s="3">
        <f t="shared" si="6"/>
        <v>0</v>
      </c>
      <c r="X19" s="3">
        <f t="shared" si="6"/>
        <v>0</v>
      </c>
      <c r="Y19" s="3">
        <f t="shared" si="6"/>
        <v>0</v>
      </c>
      <c r="Z19" s="3">
        <f t="shared" si="6"/>
        <v>0</v>
      </c>
      <c r="AA19" s="3">
        <f t="shared" si="6"/>
        <v>0</v>
      </c>
      <c r="AB19" s="3">
        <f t="shared" si="6"/>
        <v>0</v>
      </c>
      <c r="AC19" s="3">
        <f t="shared" si="6"/>
        <v>0</v>
      </c>
      <c r="AD19" s="3">
        <f t="shared" si="6"/>
        <v>0</v>
      </c>
      <c r="AE19" s="3">
        <f t="shared" si="6"/>
        <v>0</v>
      </c>
      <c r="AF19" s="3">
        <f t="shared" si="6"/>
        <v>0</v>
      </c>
      <c r="AG19" s="3">
        <f t="shared" si="6"/>
        <v>0</v>
      </c>
      <c r="AH19" s="3">
        <f t="shared" si="6"/>
        <v>0</v>
      </c>
      <c r="AI19" s="3">
        <f t="shared" si="6"/>
        <v>0</v>
      </c>
      <c r="AJ19" s="3">
        <f t="shared" si="6"/>
        <v>0</v>
      </c>
      <c r="AK19" s="3">
        <f t="shared" si="6"/>
        <v>0</v>
      </c>
      <c r="AL19" s="3">
        <f t="shared" si="6"/>
        <v>0</v>
      </c>
      <c r="AM19" s="3">
        <f t="shared" si="6"/>
        <v>0</v>
      </c>
      <c r="AN19" s="3">
        <f t="shared" si="6"/>
        <v>0</v>
      </c>
      <c r="AO19" s="3">
        <f t="shared" si="6"/>
        <v>0</v>
      </c>
      <c r="AP19" s="3">
        <f t="shared" si="6"/>
        <v>0</v>
      </c>
      <c r="AQ19" s="3">
        <f t="shared" si="6"/>
        <v>0</v>
      </c>
      <c r="AR19" s="3">
        <f t="shared" si="6"/>
        <v>0</v>
      </c>
      <c r="AS19" s="3">
        <f t="shared" si="6"/>
        <v>0</v>
      </c>
      <c r="AT19" s="3">
        <f t="shared" si="6"/>
        <v>0</v>
      </c>
      <c r="AU19" s="3">
        <f t="shared" si="6"/>
        <v>0</v>
      </c>
      <c r="AV19" s="3">
        <f t="shared" si="6"/>
        <v>0</v>
      </c>
      <c r="AW19" s="3">
        <f t="shared" si="6"/>
        <v>-2.2204460492503131E-15</v>
      </c>
    </row>
    <row r="20" spans="1:49" x14ac:dyDescent="0.25">
      <c r="A20" s="3"/>
      <c r="B20" s="3"/>
      <c r="C20" s="3"/>
      <c r="D20" s="3"/>
      <c r="E20" s="3"/>
      <c r="F20" s="3"/>
      <c r="G20" s="8"/>
      <c r="H20" s="20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</row>
    <row r="21" spans="1:49" x14ac:dyDescent="0.25">
      <c r="A21" s="256" t="s">
        <v>389</v>
      </c>
      <c r="B21" s="3"/>
      <c r="C21" s="3">
        <f>SUM(J21:AW21)</f>
        <v>33.898072335919132</v>
      </c>
      <c r="D21" s="3"/>
      <c r="E21" s="3"/>
      <c r="F21" s="3"/>
      <c r="G21" s="8" t="s">
        <v>362</v>
      </c>
      <c r="H21" s="203">
        <f>IRR(I21:AW21)</f>
        <v>3.010000000000046E-2</v>
      </c>
      <c r="I21" s="3">
        <f>-I7</f>
        <v>-17.051702376790804</v>
      </c>
      <c r="J21" s="3">
        <f>J15+J16</f>
        <v>0</v>
      </c>
      <c r="K21" s="3">
        <f t="shared" ref="K21:AW21" si="7">K15+K16</f>
        <v>0</v>
      </c>
      <c r="L21" s="3">
        <f t="shared" si="7"/>
        <v>0</v>
      </c>
      <c r="M21" s="3">
        <f t="shared" si="7"/>
        <v>0</v>
      </c>
      <c r="N21" s="3">
        <f t="shared" si="7"/>
        <v>0</v>
      </c>
      <c r="O21" s="3">
        <f t="shared" si="7"/>
        <v>0.3773893235039617</v>
      </c>
      <c r="P21" s="3">
        <f t="shared" si="7"/>
        <v>0.38871100320908053</v>
      </c>
      <c r="Q21" s="3">
        <f t="shared" si="7"/>
        <v>0.40037233330535299</v>
      </c>
      <c r="R21" s="3">
        <f t="shared" si="7"/>
        <v>0.41238350330451357</v>
      </c>
      <c r="S21" s="3">
        <f t="shared" si="7"/>
        <v>0.42475500840364899</v>
      </c>
      <c r="T21" s="3">
        <f t="shared" si="7"/>
        <v>1.0640030613865761</v>
      </c>
      <c r="U21" s="3">
        <f t="shared" si="7"/>
        <v>1.0639593116207104</v>
      </c>
      <c r="V21" s="3">
        <f t="shared" si="7"/>
        <v>1.063914249361869</v>
      </c>
      <c r="W21" s="3">
        <f t="shared" si="7"/>
        <v>1.0638678352352622</v>
      </c>
      <c r="X21" s="3">
        <f t="shared" si="7"/>
        <v>1.0638200286848574</v>
      </c>
      <c r="Y21" s="3">
        <f t="shared" si="7"/>
        <v>1.0637707879379401</v>
      </c>
      <c r="Z21" s="3">
        <f t="shared" si="7"/>
        <v>1.0637200699686156</v>
      </c>
      <c r="AA21" s="3">
        <f t="shared" si="7"/>
        <v>1.0636678304602112</v>
      </c>
      <c r="AB21" s="3">
        <f t="shared" si="7"/>
        <v>1.0636140237665548</v>
      </c>
      <c r="AC21" s="3">
        <f t="shared" si="7"/>
        <v>1.0635586028720885</v>
      </c>
      <c r="AD21" s="3">
        <f t="shared" si="7"/>
        <v>1.0635015193507884</v>
      </c>
      <c r="AE21" s="3">
        <f t="shared" si="7"/>
        <v>1.063442723323849</v>
      </c>
      <c r="AF21" s="3">
        <f t="shared" si="7"/>
        <v>1.0633821634161018</v>
      </c>
      <c r="AG21" s="3">
        <f t="shared" si="7"/>
        <v>1.0633197867111219</v>
      </c>
      <c r="AH21" s="3">
        <f t="shared" si="7"/>
        <v>1.0632555387049927</v>
      </c>
      <c r="AI21" s="3">
        <f t="shared" si="7"/>
        <v>1.0631893632586797</v>
      </c>
      <c r="AJ21" s="3">
        <f t="shared" si="7"/>
        <v>1.0631212025489774</v>
      </c>
      <c r="AK21" s="3">
        <f t="shared" si="7"/>
        <v>1.0630509970179838</v>
      </c>
      <c r="AL21" s="3">
        <f t="shared" si="7"/>
        <v>1.0629786853210603</v>
      </c>
      <c r="AM21" s="3">
        <f t="shared" si="7"/>
        <v>1.0629042042732293</v>
      </c>
      <c r="AN21" s="3">
        <f t="shared" si="7"/>
        <v>1.0628274887939633</v>
      </c>
      <c r="AO21" s="3">
        <f t="shared" si="7"/>
        <v>1.0627484718503193</v>
      </c>
      <c r="AP21" s="3">
        <f t="shared" si="7"/>
        <v>1.0626670843983661</v>
      </c>
      <c r="AQ21" s="3">
        <f t="shared" si="7"/>
        <v>1.0625832553228542</v>
      </c>
      <c r="AR21" s="3">
        <f t="shared" si="7"/>
        <v>1.0624969113750768</v>
      </c>
      <c r="AS21" s="3">
        <f t="shared" si="7"/>
        <v>1.0624079771088664</v>
      </c>
      <c r="AT21" s="3">
        <f t="shared" si="7"/>
        <v>1.0623163748146693</v>
      </c>
      <c r="AU21" s="3">
        <f t="shared" si="7"/>
        <v>1.0622220244516465</v>
      </c>
      <c r="AV21" s="3">
        <f t="shared" si="7"/>
        <v>1.0621248435777333</v>
      </c>
      <c r="AW21" s="3">
        <f t="shared" si="7"/>
        <v>1.0620247472776025</v>
      </c>
    </row>
    <row r="22" spans="1:49" x14ac:dyDescent="0.25">
      <c r="A22" s="3"/>
      <c r="B22" s="3"/>
      <c r="C22" s="3"/>
      <c r="D22" s="3"/>
      <c r="E22" s="3"/>
      <c r="F22" s="3"/>
      <c r="G22" s="8" t="s">
        <v>363</v>
      </c>
      <c r="H22" s="3">
        <f>AVERAGEIF(J21:AW21,"&lt;&gt;0")</f>
        <v>0.96851635245483236</v>
      </c>
      <c r="I22" s="182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</row>
    <row r="23" spans="1:49" x14ac:dyDescent="0.25">
      <c r="A23" s="3"/>
      <c r="B23" s="3"/>
      <c r="C23" s="3"/>
      <c r="D23" s="3"/>
      <c r="E23" s="3"/>
      <c r="F23" s="3"/>
      <c r="G23" s="8" t="s">
        <v>364</v>
      </c>
      <c r="H23" s="3">
        <f>MAX(J21:AW21)</f>
        <v>1.0640030613865761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</row>
    <row r="24" spans="1:49" x14ac:dyDescent="0.25">
      <c r="A24" s="3"/>
      <c r="B24" s="3"/>
      <c r="C24" s="3"/>
      <c r="D24" s="3"/>
      <c r="E24" s="3"/>
      <c r="F24" s="3"/>
      <c r="G24" s="8" t="s">
        <v>365</v>
      </c>
      <c r="H24" s="203">
        <f>H7</f>
        <v>3.0099999999999998E-2</v>
      </c>
      <c r="I24" s="3">
        <f>NPV(H24,J21:AW21)</f>
        <v>17.051702376790814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</row>
  </sheetData>
  <conditionalFormatting sqref="G3">
    <cfRule type="expression" dxfId="4" priority="1">
      <formula>ROUND(F3,0)&lt;&gt;0</formula>
    </cfRule>
  </conditionalFormatting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6EB21-4A45-40E1-98A3-289DB1F6D93C}">
  <sheetPr codeName="Sheet9"/>
  <dimension ref="A1:AW32"/>
  <sheetViews>
    <sheetView workbookViewId="0">
      <selection activeCell="C1" sqref="C1"/>
    </sheetView>
  </sheetViews>
  <sheetFormatPr defaultRowHeight="15" x14ac:dyDescent="0.25"/>
  <sheetData>
    <row r="1" spans="1:49" ht="23.25" x14ac:dyDescent="0.35">
      <c r="A1" s="2" t="s">
        <v>11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1:49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</row>
    <row r="3" spans="1:49" x14ac:dyDescent="0.25">
      <c r="A3" s="4" t="s">
        <v>298</v>
      </c>
      <c r="B3" s="3"/>
      <c r="C3" s="3"/>
      <c r="D3" s="3"/>
      <c r="E3" s="3"/>
      <c r="F3" s="249">
        <f>C19</f>
        <v>1.7053025658242404E-13</v>
      </c>
      <c r="G3" s="3"/>
      <c r="H3" s="3"/>
      <c r="I3" s="26">
        <v>0</v>
      </c>
      <c r="J3" s="26">
        <f>I3+1</f>
        <v>1</v>
      </c>
      <c r="K3" s="26">
        <f t="shared" ref="K3:AW3" si="0">J3+1</f>
        <v>2</v>
      </c>
      <c r="L3" s="26">
        <f t="shared" si="0"/>
        <v>3</v>
      </c>
      <c r="M3" s="26">
        <f t="shared" si="0"/>
        <v>4</v>
      </c>
      <c r="N3" s="26">
        <f t="shared" si="0"/>
        <v>5</v>
      </c>
      <c r="O3" s="26">
        <f t="shared" si="0"/>
        <v>6</v>
      </c>
      <c r="P3" s="26">
        <f t="shared" si="0"/>
        <v>7</v>
      </c>
      <c r="Q3" s="26">
        <f t="shared" si="0"/>
        <v>8</v>
      </c>
      <c r="R3" s="26">
        <f t="shared" si="0"/>
        <v>9</v>
      </c>
      <c r="S3" s="26">
        <f t="shared" si="0"/>
        <v>10</v>
      </c>
      <c r="T3" s="26">
        <f t="shared" si="0"/>
        <v>11</v>
      </c>
      <c r="U3" s="26">
        <f t="shared" si="0"/>
        <v>12</v>
      </c>
      <c r="V3" s="26">
        <f t="shared" si="0"/>
        <v>13</v>
      </c>
      <c r="W3" s="26">
        <f t="shared" si="0"/>
        <v>14</v>
      </c>
      <c r="X3" s="26">
        <f t="shared" si="0"/>
        <v>15</v>
      </c>
      <c r="Y3" s="26">
        <f t="shared" si="0"/>
        <v>16</v>
      </c>
      <c r="Z3" s="26">
        <f t="shared" si="0"/>
        <v>17</v>
      </c>
      <c r="AA3" s="26">
        <f t="shared" si="0"/>
        <v>18</v>
      </c>
      <c r="AB3" s="26">
        <f t="shared" si="0"/>
        <v>19</v>
      </c>
      <c r="AC3" s="26">
        <f t="shared" si="0"/>
        <v>20</v>
      </c>
      <c r="AD3" s="26">
        <f t="shared" si="0"/>
        <v>21</v>
      </c>
      <c r="AE3" s="26">
        <f t="shared" si="0"/>
        <v>22</v>
      </c>
      <c r="AF3" s="26">
        <f t="shared" si="0"/>
        <v>23</v>
      </c>
      <c r="AG3" s="26">
        <f t="shared" si="0"/>
        <v>24</v>
      </c>
      <c r="AH3" s="26">
        <f t="shared" si="0"/>
        <v>25</v>
      </c>
      <c r="AI3" s="26">
        <f t="shared" si="0"/>
        <v>26</v>
      </c>
      <c r="AJ3" s="26">
        <f t="shared" si="0"/>
        <v>27</v>
      </c>
      <c r="AK3" s="26">
        <f t="shared" si="0"/>
        <v>28</v>
      </c>
      <c r="AL3" s="26">
        <f t="shared" si="0"/>
        <v>29</v>
      </c>
      <c r="AM3" s="26">
        <f t="shared" si="0"/>
        <v>30</v>
      </c>
      <c r="AN3" s="26">
        <f t="shared" si="0"/>
        <v>31</v>
      </c>
      <c r="AO3" s="26">
        <f t="shared" si="0"/>
        <v>32</v>
      </c>
      <c r="AP3" s="26">
        <f t="shared" si="0"/>
        <v>33</v>
      </c>
      <c r="AQ3" s="26">
        <f t="shared" si="0"/>
        <v>34</v>
      </c>
      <c r="AR3" s="26">
        <f t="shared" si="0"/>
        <v>35</v>
      </c>
      <c r="AS3" s="26">
        <f t="shared" si="0"/>
        <v>36</v>
      </c>
      <c r="AT3" s="26">
        <f t="shared" si="0"/>
        <v>37</v>
      </c>
      <c r="AU3" s="26">
        <f t="shared" si="0"/>
        <v>38</v>
      </c>
      <c r="AV3" s="26">
        <f t="shared" si="0"/>
        <v>39</v>
      </c>
      <c r="AW3" s="26">
        <f t="shared" si="0"/>
        <v>40</v>
      </c>
    </row>
    <row r="4" spans="1:49" x14ac:dyDescent="0.25">
      <c r="A4" s="3"/>
      <c r="B4" s="3"/>
      <c r="C4" s="3"/>
      <c r="D4" s="3"/>
      <c r="E4" s="3"/>
      <c r="F4" s="9" t="str">
        <f>IF(ROUND(F3,0)=0,"OK","RECALC")</f>
        <v>OK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</row>
    <row r="5" spans="1:49" x14ac:dyDescent="0.25">
      <c r="A5" s="181"/>
      <c r="B5" s="3"/>
      <c r="C5" s="3"/>
      <c r="D5" s="3"/>
      <c r="E5" s="3"/>
      <c r="F5" s="3"/>
      <c r="G5" s="3"/>
      <c r="H5" s="3"/>
      <c r="I5" s="3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</row>
    <row r="6" spans="1:49" x14ac:dyDescent="0.25">
      <c r="A6" s="181"/>
      <c r="B6" s="3"/>
      <c r="C6" s="3"/>
      <c r="D6" s="3"/>
      <c r="E6" s="3"/>
      <c r="F6" s="3"/>
      <c r="G6" s="3"/>
      <c r="H6" s="3"/>
      <c r="I6" s="3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</row>
    <row r="7" spans="1:49" x14ac:dyDescent="0.25">
      <c r="A7" s="101" t="s">
        <v>314</v>
      </c>
      <c r="B7" s="3"/>
      <c r="C7" s="103">
        <f>SUM(J7:AW7)</f>
        <v>55.808549999999997</v>
      </c>
      <c r="D7" s="248">
        <v>12.847645832544131</v>
      </c>
      <c r="E7" s="3">
        <f>C7+D7</f>
        <v>68.656195832544128</v>
      </c>
      <c r="F7" s="3"/>
      <c r="G7" s="3" t="s">
        <v>365</v>
      </c>
      <c r="H7" s="203">
        <f>G15</f>
        <v>3.0300000000000001E-2</v>
      </c>
      <c r="I7" s="3">
        <f>NPV(H7,J7:AB7)</f>
        <v>51.073607137405922</v>
      </c>
      <c r="J7" s="3">
        <f>Dashboard!J97</f>
        <v>11.161709999999999</v>
      </c>
      <c r="K7" s="3">
        <f>Dashboard!K97</f>
        <v>11.161709999999999</v>
      </c>
      <c r="L7" s="3">
        <f>Dashboard!L97</f>
        <v>11.161709999999999</v>
      </c>
      <c r="M7" s="3">
        <f>Dashboard!M97</f>
        <v>11.161709999999999</v>
      </c>
      <c r="N7" s="3">
        <f>Dashboard!N97</f>
        <v>11.161709999999999</v>
      </c>
      <c r="O7" s="3">
        <f>Dashboard!O97</f>
        <v>0</v>
      </c>
      <c r="P7" s="3">
        <f>Dashboard!P97</f>
        <v>0</v>
      </c>
      <c r="Q7" s="3">
        <f>Dashboard!Q97</f>
        <v>0</v>
      </c>
      <c r="R7" s="3">
        <f>Dashboard!R97</f>
        <v>0</v>
      </c>
      <c r="S7" s="3">
        <f>Dashboard!S97</f>
        <v>0</v>
      </c>
      <c r="T7" s="3">
        <f>Dashboard!T97</f>
        <v>0</v>
      </c>
      <c r="U7" s="3">
        <f>Dashboard!U97</f>
        <v>0</v>
      </c>
      <c r="V7" s="3">
        <f>Dashboard!V97</f>
        <v>0</v>
      </c>
      <c r="W7" s="3">
        <f>Dashboard!W97</f>
        <v>0</v>
      </c>
      <c r="X7" s="3">
        <f>Dashboard!X97</f>
        <v>0</v>
      </c>
      <c r="Y7" s="3">
        <f>Dashboard!Y97</f>
        <v>0</v>
      </c>
      <c r="Z7" s="3">
        <f>Dashboard!Z97</f>
        <v>0</v>
      </c>
      <c r="AA7" s="3">
        <f>Dashboard!AA97</f>
        <v>0</v>
      </c>
      <c r="AB7" s="3">
        <f>Dashboard!AB97</f>
        <v>0</v>
      </c>
      <c r="AC7" s="3">
        <f>Dashboard!AC97</f>
        <v>0</v>
      </c>
      <c r="AD7" s="3">
        <f>Dashboard!AD97</f>
        <v>0</v>
      </c>
      <c r="AE7" s="3">
        <f>Dashboard!AE97</f>
        <v>0</v>
      </c>
      <c r="AF7" s="3">
        <f>Dashboard!AF97</f>
        <v>0</v>
      </c>
      <c r="AG7" s="3">
        <f>Dashboard!AG97</f>
        <v>0</v>
      </c>
      <c r="AH7" s="3">
        <f>Dashboard!AH97</f>
        <v>0</v>
      </c>
      <c r="AI7" s="3">
        <f>Dashboard!AI97</f>
        <v>0</v>
      </c>
      <c r="AJ7" s="3">
        <f>Dashboard!AJ97</f>
        <v>0</v>
      </c>
      <c r="AK7" s="3">
        <f>Dashboard!AK97</f>
        <v>0</v>
      </c>
      <c r="AL7" s="3">
        <f>Dashboard!AL97</f>
        <v>0</v>
      </c>
      <c r="AM7" s="3">
        <f>Dashboard!AM97</f>
        <v>0</v>
      </c>
      <c r="AN7" s="3">
        <f>Dashboard!AN97</f>
        <v>0</v>
      </c>
      <c r="AO7" s="3">
        <f>Dashboard!AO97</f>
        <v>0</v>
      </c>
      <c r="AP7" s="3">
        <f>Dashboard!AP97</f>
        <v>0</v>
      </c>
      <c r="AQ7" s="3">
        <f>Dashboard!AQ97</f>
        <v>0</v>
      </c>
      <c r="AR7" s="3">
        <f>Dashboard!AR97</f>
        <v>0</v>
      </c>
      <c r="AS7" s="3">
        <f>Dashboard!AS97</f>
        <v>0</v>
      </c>
      <c r="AT7" s="3">
        <f>Dashboard!AT97</f>
        <v>0</v>
      </c>
      <c r="AU7" s="3">
        <f>Dashboard!AU97</f>
        <v>0</v>
      </c>
      <c r="AV7" s="3">
        <f>Dashboard!AV97</f>
        <v>0</v>
      </c>
      <c r="AW7" s="3">
        <f>Dashboard!AW97</f>
        <v>0</v>
      </c>
    </row>
    <row r="8" spans="1:49" x14ac:dyDescent="0.25">
      <c r="A8" s="101" t="s">
        <v>315</v>
      </c>
      <c r="B8" s="3"/>
      <c r="C8" s="103"/>
      <c r="D8" s="3"/>
      <c r="E8" s="3"/>
      <c r="F8" s="3"/>
      <c r="G8" s="3"/>
      <c r="H8" s="3"/>
      <c r="I8" s="3"/>
      <c r="J8" s="3">
        <f>Dashboard!J98</f>
        <v>1</v>
      </c>
      <c r="K8" s="3">
        <f>Dashboard!K98</f>
        <v>1</v>
      </c>
      <c r="L8" s="3">
        <f>Dashboard!L98</f>
        <v>1</v>
      </c>
      <c r="M8" s="3">
        <f>Dashboard!M98</f>
        <v>1</v>
      </c>
      <c r="N8" s="3">
        <f>Dashboard!N98</f>
        <v>1</v>
      </c>
      <c r="O8" s="3">
        <f>Dashboard!O98</f>
        <v>1</v>
      </c>
      <c r="P8" s="3">
        <f>Dashboard!P98</f>
        <v>1</v>
      </c>
      <c r="Q8" s="3">
        <f>Dashboard!Q98</f>
        <v>1</v>
      </c>
      <c r="R8" s="3">
        <f>Dashboard!R98</f>
        <v>1</v>
      </c>
      <c r="S8" s="3">
        <f>Dashboard!S98</f>
        <v>1</v>
      </c>
      <c r="T8" s="3">
        <f>Dashboard!T98</f>
        <v>0</v>
      </c>
      <c r="U8" s="3">
        <f>Dashboard!U98</f>
        <v>0</v>
      </c>
      <c r="V8" s="3">
        <f>Dashboard!V98</f>
        <v>0</v>
      </c>
      <c r="W8" s="3">
        <f>Dashboard!W98</f>
        <v>0</v>
      </c>
      <c r="X8" s="3">
        <f>Dashboard!X98</f>
        <v>0</v>
      </c>
      <c r="Y8" s="3">
        <f>Dashboard!Y98</f>
        <v>0</v>
      </c>
      <c r="Z8" s="3">
        <f>Dashboard!Z98</f>
        <v>0</v>
      </c>
      <c r="AA8" s="3">
        <f>Dashboard!AA98</f>
        <v>0</v>
      </c>
      <c r="AB8" s="3">
        <f>Dashboard!AB98</f>
        <v>0</v>
      </c>
      <c r="AC8" s="3">
        <f>Dashboard!AC98</f>
        <v>0</v>
      </c>
      <c r="AD8" s="3">
        <f>Dashboard!AD98</f>
        <v>0</v>
      </c>
      <c r="AE8" s="3">
        <f>Dashboard!AE98</f>
        <v>0</v>
      </c>
      <c r="AF8" s="3">
        <f>Dashboard!AF98</f>
        <v>0</v>
      </c>
      <c r="AG8" s="3">
        <f>Dashboard!AG98</f>
        <v>0</v>
      </c>
      <c r="AH8" s="3">
        <f>Dashboard!AH98</f>
        <v>0</v>
      </c>
      <c r="AI8" s="3">
        <f>Dashboard!AI98</f>
        <v>0</v>
      </c>
      <c r="AJ8" s="3">
        <f>Dashboard!AJ98</f>
        <v>0</v>
      </c>
      <c r="AK8" s="3">
        <f>Dashboard!AK98</f>
        <v>0</v>
      </c>
      <c r="AL8" s="3">
        <f>Dashboard!AL98</f>
        <v>0</v>
      </c>
      <c r="AM8" s="3">
        <f>Dashboard!AM98</f>
        <v>0</v>
      </c>
      <c r="AN8" s="3">
        <f>Dashboard!AN98</f>
        <v>0</v>
      </c>
      <c r="AO8" s="3">
        <f>Dashboard!AO98</f>
        <v>0</v>
      </c>
      <c r="AP8" s="3">
        <f>Dashboard!AP98</f>
        <v>0</v>
      </c>
      <c r="AQ8" s="3">
        <f>Dashboard!AQ98</f>
        <v>0</v>
      </c>
      <c r="AR8" s="3">
        <f>Dashboard!AR98</f>
        <v>0</v>
      </c>
      <c r="AS8" s="3">
        <f>Dashboard!AS98</f>
        <v>0</v>
      </c>
      <c r="AT8" s="3">
        <f>Dashboard!AT98</f>
        <v>0</v>
      </c>
      <c r="AU8" s="3">
        <f>Dashboard!AU98</f>
        <v>0</v>
      </c>
      <c r="AV8" s="3">
        <f>Dashboard!AV98</f>
        <v>0</v>
      </c>
      <c r="AW8" s="3">
        <f>Dashboard!AW98</f>
        <v>0</v>
      </c>
    </row>
    <row r="9" spans="1:49" x14ac:dyDescent="0.25">
      <c r="A9" s="3" t="s">
        <v>302</v>
      </c>
      <c r="B9" s="3"/>
      <c r="C9" s="179">
        <f>SUM(J9:AW9)</f>
        <v>0.99999999999999978</v>
      </c>
      <c r="D9" s="17">
        <f>Dashboard!E45</f>
        <v>40</v>
      </c>
      <c r="E9" s="3"/>
      <c r="F9" s="3"/>
      <c r="G9" s="3"/>
      <c r="H9" s="3"/>
      <c r="I9" s="3"/>
      <c r="J9" s="180">
        <f>Dashboard!J103</f>
        <v>0</v>
      </c>
      <c r="K9" s="180">
        <f>Dashboard!K103</f>
        <v>0</v>
      </c>
      <c r="L9" s="180">
        <f>Dashboard!L103</f>
        <v>0</v>
      </c>
      <c r="M9" s="180">
        <f>Dashboard!M103</f>
        <v>0</v>
      </c>
      <c r="N9" s="180">
        <f>Dashboard!N103</f>
        <v>0</v>
      </c>
      <c r="O9" s="180">
        <f>Dashboard!O103</f>
        <v>8.2696457847997416E-3</v>
      </c>
      <c r="P9" s="180">
        <f>Dashboard!P103</f>
        <v>8.5177351583437342E-3</v>
      </c>
      <c r="Q9" s="180">
        <f>Dashboard!Q103</f>
        <v>8.7732672130940471E-3</v>
      </c>
      <c r="R9" s="180">
        <f>Dashboard!R103</f>
        <v>9.0364652294868675E-3</v>
      </c>
      <c r="S9" s="180">
        <f>Dashboard!S103</f>
        <v>9.3075591863714738E-3</v>
      </c>
      <c r="T9" s="180">
        <f>Dashboard!T103</f>
        <v>9.5867859619626194E-3</v>
      </c>
      <c r="U9" s="180">
        <f>Dashboard!U103</f>
        <v>9.8743895408214977E-3</v>
      </c>
      <c r="V9" s="180">
        <f>Dashboard!V103</f>
        <v>1.0170621227046144E-2</v>
      </c>
      <c r="W9" s="180">
        <f>Dashboard!W103</f>
        <v>1.0475739863857528E-2</v>
      </c>
      <c r="X9" s="180">
        <f>Dashboard!X103</f>
        <v>1.0790012059773254E-2</v>
      </c>
      <c r="Y9" s="180">
        <f>Dashboard!Y103</f>
        <v>1.1113712421566453E-2</v>
      </c>
      <c r="Z9" s="180">
        <f>Dashboard!Z103</f>
        <v>1.1447123794213447E-2</v>
      </c>
      <c r="AA9" s="180">
        <f>Dashboard!AA103</f>
        <v>1.179053750803985E-2</v>
      </c>
      <c r="AB9" s="180">
        <f>Dashboard!AB103</f>
        <v>1.2144253633281046E-2</v>
      </c>
      <c r="AC9" s="180">
        <f>Dashboard!AC103</f>
        <v>1.2508581242279479E-2</v>
      </c>
      <c r="AD9" s="180">
        <f>Dashboard!AD103</f>
        <v>1.2883838679547864E-2</v>
      </c>
      <c r="AE9" s="180">
        <f>Dashboard!AE103</f>
        <v>1.3270353839934301E-2</v>
      </c>
      <c r="AF9" s="180">
        <f>Dashboard!AF103</f>
        <v>1.3668464455132329E-2</v>
      </c>
      <c r="AG9" s="180">
        <f>Dashboard!AG103</f>
        <v>1.40785183887863E-2</v>
      </c>
      <c r="AH9" s="180">
        <f>Dashboard!AH103</f>
        <v>1.4500873940449889E-2</v>
      </c>
      <c r="AI9" s="180">
        <f>Dashboard!AI103</f>
        <v>1.4935900158663386E-2</v>
      </c>
      <c r="AJ9" s="180">
        <f>Dashboard!AJ103</f>
        <v>1.5383977163423289E-2</v>
      </c>
      <c r="AK9" s="180">
        <f>Dashboard!AK103</f>
        <v>1.5845496478325987E-2</v>
      </c>
      <c r="AL9" s="180">
        <f>Dashboard!AL103</f>
        <v>1.6320861372675768E-2</v>
      </c>
      <c r="AM9" s="180">
        <f>Dashboard!AM103</f>
        <v>1.6810487213856039E-2</v>
      </c>
      <c r="AN9" s="180">
        <f>Dashboard!AN103</f>
        <v>1.7314801830271721E-2</v>
      </c>
      <c r="AO9" s="180">
        <f>Dashboard!AO103</f>
        <v>1.7834245885179872E-2</v>
      </c>
      <c r="AP9" s="180">
        <f>Dashboard!AP103</f>
        <v>1.8369273261735271E-2</v>
      </c>
      <c r="AQ9" s="180">
        <f>Dashboard!AQ103</f>
        <v>1.8920351459587328E-2</v>
      </c>
      <c r="AR9" s="180">
        <f>Dashboard!AR103</f>
        <v>1.9487962003374947E-2</v>
      </c>
      <c r="AS9" s="180">
        <f>Dashboard!AS103</f>
        <v>2.0072600863476196E-2</v>
      </c>
      <c r="AT9" s="180">
        <f>Dashboard!AT103</f>
        <v>2.067477888938048E-2</v>
      </c>
      <c r="AU9" s="180">
        <f>Dashboard!AU103</f>
        <v>2.1295022256061894E-2</v>
      </c>
      <c r="AV9" s="180">
        <f>Dashboard!AV103</f>
        <v>2.1933872923743755E-2</v>
      </c>
      <c r="AW9" s="180">
        <f>Dashboard!AW103</f>
        <v>0.52259188911145604</v>
      </c>
    </row>
    <row r="10" spans="1:49" x14ac:dyDescent="0.25">
      <c r="A10" s="181"/>
      <c r="B10" s="3"/>
      <c r="C10" s="103"/>
      <c r="D10" s="3"/>
      <c r="E10" s="3"/>
      <c r="F10" s="3"/>
      <c r="G10" s="3"/>
      <c r="H10" s="3"/>
      <c r="I10" s="3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</row>
    <row r="11" spans="1:49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</row>
    <row r="12" spans="1:49" x14ac:dyDescent="0.25">
      <c r="A12" s="4" t="s">
        <v>390</v>
      </c>
      <c r="B12" s="3"/>
      <c r="C12" s="3"/>
      <c r="D12" s="3"/>
      <c r="E12" s="3"/>
      <c r="F12" s="3"/>
      <c r="G12" s="8"/>
      <c r="H12" s="3"/>
      <c r="I12" s="26">
        <v>0</v>
      </c>
      <c r="J12" s="26">
        <f>I12+1</f>
        <v>1</v>
      </c>
      <c r="K12" s="26">
        <f t="shared" ref="K12:AW12" si="1">J12+1</f>
        <v>2</v>
      </c>
      <c r="L12" s="26">
        <f t="shared" si="1"/>
        <v>3</v>
      </c>
      <c r="M12" s="26">
        <f t="shared" si="1"/>
        <v>4</v>
      </c>
      <c r="N12" s="26">
        <f t="shared" si="1"/>
        <v>5</v>
      </c>
      <c r="O12" s="26">
        <f t="shared" si="1"/>
        <v>6</v>
      </c>
      <c r="P12" s="26">
        <f t="shared" si="1"/>
        <v>7</v>
      </c>
      <c r="Q12" s="26">
        <f t="shared" si="1"/>
        <v>8</v>
      </c>
      <c r="R12" s="26">
        <f t="shared" si="1"/>
        <v>9</v>
      </c>
      <c r="S12" s="26">
        <f t="shared" si="1"/>
        <v>10</v>
      </c>
      <c r="T12" s="26">
        <f t="shared" si="1"/>
        <v>11</v>
      </c>
      <c r="U12" s="26">
        <f t="shared" si="1"/>
        <v>12</v>
      </c>
      <c r="V12" s="26">
        <f t="shared" si="1"/>
        <v>13</v>
      </c>
      <c r="W12" s="26">
        <f t="shared" si="1"/>
        <v>14</v>
      </c>
      <c r="X12" s="26">
        <f t="shared" si="1"/>
        <v>15</v>
      </c>
      <c r="Y12" s="26">
        <f t="shared" si="1"/>
        <v>16</v>
      </c>
      <c r="Z12" s="26">
        <f t="shared" si="1"/>
        <v>17</v>
      </c>
      <c r="AA12" s="26">
        <f t="shared" si="1"/>
        <v>18</v>
      </c>
      <c r="AB12" s="26">
        <f t="shared" si="1"/>
        <v>19</v>
      </c>
      <c r="AC12" s="26">
        <f t="shared" si="1"/>
        <v>20</v>
      </c>
      <c r="AD12" s="26">
        <f t="shared" si="1"/>
        <v>21</v>
      </c>
      <c r="AE12" s="26">
        <f t="shared" si="1"/>
        <v>22</v>
      </c>
      <c r="AF12" s="26">
        <f t="shared" si="1"/>
        <v>23</v>
      </c>
      <c r="AG12" s="26">
        <f t="shared" si="1"/>
        <v>24</v>
      </c>
      <c r="AH12" s="26">
        <f t="shared" si="1"/>
        <v>25</v>
      </c>
      <c r="AI12" s="26">
        <f t="shared" si="1"/>
        <v>26</v>
      </c>
      <c r="AJ12" s="26">
        <f t="shared" si="1"/>
        <v>27</v>
      </c>
      <c r="AK12" s="26">
        <f t="shared" si="1"/>
        <v>28</v>
      </c>
      <c r="AL12" s="26">
        <f t="shared" si="1"/>
        <v>29</v>
      </c>
      <c r="AM12" s="26">
        <f t="shared" si="1"/>
        <v>30</v>
      </c>
      <c r="AN12" s="26">
        <f t="shared" si="1"/>
        <v>31</v>
      </c>
      <c r="AO12" s="26">
        <f t="shared" si="1"/>
        <v>32</v>
      </c>
      <c r="AP12" s="26">
        <f t="shared" si="1"/>
        <v>33</v>
      </c>
      <c r="AQ12" s="26">
        <f t="shared" si="1"/>
        <v>34</v>
      </c>
      <c r="AR12" s="26">
        <f t="shared" si="1"/>
        <v>35</v>
      </c>
      <c r="AS12" s="26">
        <f t="shared" si="1"/>
        <v>36</v>
      </c>
      <c r="AT12" s="26">
        <f t="shared" si="1"/>
        <v>37</v>
      </c>
      <c r="AU12" s="26">
        <f t="shared" si="1"/>
        <v>38</v>
      </c>
      <c r="AV12" s="26">
        <f t="shared" si="1"/>
        <v>39</v>
      </c>
      <c r="AW12" s="26">
        <f t="shared" si="1"/>
        <v>40</v>
      </c>
    </row>
    <row r="13" spans="1:49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</row>
    <row r="14" spans="1:49" x14ac:dyDescent="0.25">
      <c r="A14" s="3" t="s">
        <v>359</v>
      </c>
      <c r="B14" s="3"/>
      <c r="C14" s="3"/>
      <c r="D14" s="3"/>
      <c r="E14" s="11" t="s">
        <v>247</v>
      </c>
      <c r="F14" s="11" t="s">
        <v>383</v>
      </c>
      <c r="G14" s="11" t="s">
        <v>384</v>
      </c>
      <c r="H14" s="3"/>
      <c r="I14" s="3"/>
      <c r="J14" s="3">
        <f>I17</f>
        <v>0</v>
      </c>
      <c r="K14" s="3">
        <f t="shared" ref="K14:AW14" si="2">J17</f>
        <v>11.161709999999999</v>
      </c>
      <c r="L14" s="3">
        <f t="shared" si="2"/>
        <v>22.661619812999998</v>
      </c>
      <c r="M14" s="3">
        <f t="shared" si="2"/>
        <v>34.509976893333899</v>
      </c>
      <c r="N14" s="3">
        <f t="shared" si="2"/>
        <v>46.717339193201916</v>
      </c>
      <c r="O14" s="3">
        <f t="shared" si="2"/>
        <v>59.29458457075593</v>
      </c>
      <c r="P14" s="3">
        <f t="shared" si="2"/>
        <v>60.523448062782848</v>
      </c>
      <c r="Q14" s="3">
        <f t="shared" si="2"/>
        <v>61.772513246004173</v>
      </c>
      <c r="R14" s="3">
        <f t="shared" si="2"/>
        <v>63.041881245484674</v>
      </c>
      <c r="S14" s="3">
        <f t="shared" si="2"/>
        <v>64.331640920793234</v>
      </c>
      <c r="T14" s="3">
        <f t="shared" si="2"/>
        <v>65.641868034470747</v>
      </c>
      <c r="U14" s="3">
        <f t="shared" si="2"/>
        <v>64.98367578006156</v>
      </c>
      <c r="V14" s="3">
        <f t="shared" si="2"/>
        <v>64.305737758020101</v>
      </c>
      <c r="W14" s="3">
        <f t="shared" si="2"/>
        <v>63.607461595317389</v>
      </c>
      <c r="X14" s="3">
        <f t="shared" si="2"/>
        <v>62.888237147733598</v>
      </c>
      <c r="Y14" s="3">
        <f t="shared" si="2"/>
        <v>62.147435966722291</v>
      </c>
      <c r="Z14" s="3">
        <f t="shared" si="2"/>
        <v>61.384410750280644</v>
      </c>
      <c r="AA14" s="3">
        <f t="shared" si="2"/>
        <v>60.598494777345749</v>
      </c>
      <c r="AB14" s="3">
        <f t="shared" si="2"/>
        <v>59.789001325222806</v>
      </c>
      <c r="AC14" s="3">
        <f t="shared" si="2"/>
        <v>58.955223069536174</v>
      </c>
      <c r="AD14" s="3">
        <f t="shared" si="2"/>
        <v>58.096431466178949</v>
      </c>
      <c r="AE14" s="3">
        <f t="shared" si="2"/>
        <v>57.211876114721001</v>
      </c>
      <c r="AF14" s="3">
        <f t="shared" si="2"/>
        <v>56.300784102719319</v>
      </c>
      <c r="AG14" s="3">
        <f t="shared" si="2"/>
        <v>55.362359330357584</v>
      </c>
      <c r="AH14" s="3">
        <f t="shared" si="2"/>
        <v>54.395781814825</v>
      </c>
      <c r="AI14" s="3">
        <f t="shared" si="2"/>
        <v>53.400206973826435</v>
      </c>
      <c r="AJ14" s="3">
        <f t="shared" si="2"/>
        <v>52.374764887597912</v>
      </c>
      <c r="AK14" s="3">
        <f t="shared" si="2"/>
        <v>51.318559538782537</v>
      </c>
      <c r="AL14" s="3">
        <f t="shared" si="2"/>
        <v>50.230668029502702</v>
      </c>
      <c r="AM14" s="3">
        <f t="shared" si="2"/>
        <v>49.110139774944471</v>
      </c>
      <c r="AN14" s="3">
        <f t="shared" si="2"/>
        <v>47.955995672749495</v>
      </c>
      <c r="AO14" s="3">
        <f t="shared" si="2"/>
        <v>46.767227247488663</v>
      </c>
      <c r="AP14" s="3">
        <f t="shared" si="2"/>
        <v>45.542795769470011</v>
      </c>
      <c r="AQ14" s="3">
        <f t="shared" si="2"/>
        <v>44.281631347110796</v>
      </c>
      <c r="AR14" s="3">
        <f t="shared" si="2"/>
        <v>42.982631992080805</v>
      </c>
      <c r="AS14" s="3">
        <f t="shared" si="2"/>
        <v>41.644662656399916</v>
      </c>
      <c r="AT14" s="3">
        <f t="shared" si="2"/>
        <v>40.266554240648603</v>
      </c>
      <c r="AU14" s="3">
        <f t="shared" si="2"/>
        <v>38.847102572424745</v>
      </c>
      <c r="AV14" s="3">
        <f t="shared" si="2"/>
        <v>37.385067354154174</v>
      </c>
      <c r="AW14" s="3">
        <f t="shared" si="2"/>
        <v>35.879171079335485</v>
      </c>
    </row>
    <row r="15" spans="1:49" x14ac:dyDescent="0.25">
      <c r="A15" s="3" t="s">
        <v>330</v>
      </c>
      <c r="B15" s="3"/>
      <c r="C15" s="3">
        <f>SUM(J15:AW15)</f>
        <v>60.832421365096202</v>
      </c>
      <c r="D15" s="3"/>
      <c r="E15" s="253">
        <f>Rates!F12</f>
        <v>3.0300000000000001E-2</v>
      </c>
      <c r="F15" s="263">
        <f>Dashboard!Z9/10000</f>
        <v>0</v>
      </c>
      <c r="G15" s="253">
        <f>E15+F15</f>
        <v>3.0300000000000001E-2</v>
      </c>
      <c r="H15" s="3"/>
      <c r="I15" s="3"/>
      <c r="J15" s="3">
        <f t="shared" ref="J15:AW15" si="3">$G$15*J14</f>
        <v>0</v>
      </c>
      <c r="K15" s="3">
        <f t="shared" si="3"/>
        <v>0.33819981299999996</v>
      </c>
      <c r="L15" s="3">
        <f t="shared" si="3"/>
        <v>0.68664708033389998</v>
      </c>
      <c r="M15" s="3">
        <f t="shared" si="3"/>
        <v>1.0456522998680171</v>
      </c>
      <c r="N15" s="3">
        <f t="shared" si="3"/>
        <v>1.415535377554018</v>
      </c>
      <c r="O15" s="3">
        <f t="shared" si="3"/>
        <v>1.7966259124939048</v>
      </c>
      <c r="P15" s="3">
        <f t="shared" si="3"/>
        <v>1.8338604763023203</v>
      </c>
      <c r="Q15" s="3">
        <f t="shared" si="3"/>
        <v>1.8717071513539265</v>
      </c>
      <c r="R15" s="3">
        <f t="shared" si="3"/>
        <v>1.9101690017381856</v>
      </c>
      <c r="S15" s="3">
        <f t="shared" si="3"/>
        <v>1.949248719900035</v>
      </c>
      <c r="T15" s="3">
        <f t="shared" si="3"/>
        <v>1.9889486014444637</v>
      </c>
      <c r="U15" s="3">
        <f t="shared" si="3"/>
        <v>1.9690053761358652</v>
      </c>
      <c r="V15" s="3">
        <f t="shared" si="3"/>
        <v>1.948463854068009</v>
      </c>
      <c r="W15" s="3">
        <f t="shared" si="3"/>
        <v>1.9273060863381168</v>
      </c>
      <c r="X15" s="3">
        <f t="shared" si="3"/>
        <v>1.9055135855763281</v>
      </c>
      <c r="Y15" s="3">
        <f t="shared" si="3"/>
        <v>1.8830673097916855</v>
      </c>
      <c r="Z15" s="3">
        <f t="shared" si="3"/>
        <v>1.8599476457335036</v>
      </c>
      <c r="AA15" s="3">
        <f t="shared" si="3"/>
        <v>1.8361343917535762</v>
      </c>
      <c r="AB15" s="3">
        <f t="shared" si="3"/>
        <v>1.811606740154251</v>
      </c>
      <c r="AC15" s="3">
        <f t="shared" si="3"/>
        <v>1.7863432590069461</v>
      </c>
      <c r="AD15" s="3">
        <f t="shared" si="3"/>
        <v>1.7603218734252222</v>
      </c>
      <c r="AE15" s="3">
        <f t="shared" si="3"/>
        <v>1.7335198462760464</v>
      </c>
      <c r="AF15" s="3">
        <f t="shared" si="3"/>
        <v>1.7059137583123953</v>
      </c>
      <c r="AG15" s="3">
        <f t="shared" si="3"/>
        <v>1.6774794877098349</v>
      </c>
      <c r="AH15" s="3">
        <f t="shared" si="3"/>
        <v>1.6481921889891975</v>
      </c>
      <c r="AI15" s="3">
        <f t="shared" si="3"/>
        <v>1.6180262713069411</v>
      </c>
      <c r="AJ15" s="3">
        <f t="shared" si="3"/>
        <v>1.5869553760942168</v>
      </c>
      <c r="AK15" s="3">
        <f t="shared" si="3"/>
        <v>1.5549523540251109</v>
      </c>
      <c r="AL15" s="3">
        <f t="shared" si="3"/>
        <v>1.521989241293932</v>
      </c>
      <c r="AM15" s="3">
        <f t="shared" si="3"/>
        <v>1.4880372351808175</v>
      </c>
      <c r="AN15" s="3">
        <f t="shared" si="3"/>
        <v>1.4530666688843097</v>
      </c>
      <c r="AO15" s="3">
        <f t="shared" si="3"/>
        <v>1.4170469855989065</v>
      </c>
      <c r="AP15" s="3">
        <f t="shared" si="3"/>
        <v>1.3799467118149413</v>
      </c>
      <c r="AQ15" s="3">
        <f t="shared" si="3"/>
        <v>1.3417334298174572</v>
      </c>
      <c r="AR15" s="3">
        <f t="shared" si="3"/>
        <v>1.3023737493600485</v>
      </c>
      <c r="AS15" s="3">
        <f t="shared" si="3"/>
        <v>1.2618332784889175</v>
      </c>
      <c r="AT15" s="3">
        <f t="shared" si="3"/>
        <v>1.2200765934916527</v>
      </c>
      <c r="AU15" s="3">
        <f t="shared" si="3"/>
        <v>1.1770672079444697</v>
      </c>
      <c r="AV15" s="3">
        <f t="shared" si="3"/>
        <v>1.1327675408308715</v>
      </c>
      <c r="AW15" s="3">
        <f t="shared" si="3"/>
        <v>1.0871388837038651</v>
      </c>
    </row>
    <row r="16" spans="1:49" x14ac:dyDescent="0.25">
      <c r="A16" s="3" t="s">
        <v>308</v>
      </c>
      <c r="B16" s="3"/>
      <c r="C16" s="3">
        <f>SUM(J16:AW16)</f>
        <v>55.808549999999812</v>
      </c>
      <c r="D16" s="3"/>
      <c r="E16" s="3"/>
      <c r="F16" s="3"/>
      <c r="G16" s="8"/>
      <c r="H16" s="193"/>
      <c r="I16" s="3"/>
      <c r="J16" s="3">
        <f>($C$7+$D$7)*J9-(J8*J15)</f>
        <v>0</v>
      </c>
      <c r="K16" s="3">
        <f t="shared" ref="K16:AW16" si="4">($C$7+$D$7)*K9-(K8*K15)</f>
        <v>-0.33819981299999996</v>
      </c>
      <c r="L16" s="3">
        <f t="shared" si="4"/>
        <v>-0.68664708033389998</v>
      </c>
      <c r="M16" s="3">
        <f t="shared" si="4"/>
        <v>-1.0456522998680171</v>
      </c>
      <c r="N16" s="3">
        <f t="shared" si="4"/>
        <v>-1.415535377554018</v>
      </c>
      <c r="O16" s="3">
        <f t="shared" si="4"/>
        <v>-1.2288634920269206</v>
      </c>
      <c r="P16" s="3">
        <f t="shared" si="4"/>
        <v>-1.2490651832213266</v>
      </c>
      <c r="Q16" s="3">
        <f t="shared" si="4"/>
        <v>-1.2693679994805029</v>
      </c>
      <c r="R16" s="3">
        <f t="shared" si="4"/>
        <v>-1.2897596753085594</v>
      </c>
      <c r="S16" s="3">
        <f t="shared" si="4"/>
        <v>-1.3102271136775201</v>
      </c>
      <c r="T16" s="3">
        <f t="shared" si="4"/>
        <v>0.65819225440919049</v>
      </c>
      <c r="U16" s="3">
        <f t="shared" si="4"/>
        <v>0.67793802204146625</v>
      </c>
      <c r="V16" s="3">
        <f t="shared" si="4"/>
        <v>0.69827616270271031</v>
      </c>
      <c r="W16" s="3">
        <f t="shared" si="4"/>
        <v>0.71922444758379167</v>
      </c>
      <c r="X16" s="3">
        <f t="shared" si="4"/>
        <v>0.74080118101130532</v>
      </c>
      <c r="Y16" s="3">
        <f t="shared" si="4"/>
        <v>0.76302521644164467</v>
      </c>
      <c r="Z16" s="3">
        <f t="shared" si="4"/>
        <v>0.78591597293489401</v>
      </c>
      <c r="AA16" s="3">
        <f t="shared" si="4"/>
        <v>0.80949345212294077</v>
      </c>
      <c r="AB16" s="3">
        <f t="shared" si="4"/>
        <v>0.83377825568662911</v>
      </c>
      <c r="AC16" s="3">
        <f t="shared" si="4"/>
        <v>0.85879160335722804</v>
      </c>
      <c r="AD16" s="3">
        <f t="shared" si="4"/>
        <v>0.88455535145794495</v>
      </c>
      <c r="AE16" s="3">
        <f t="shared" si="4"/>
        <v>0.91109201200168333</v>
      </c>
      <c r="AF16" s="3">
        <f t="shared" si="4"/>
        <v>0.93842477236173383</v>
      </c>
      <c r="AG16" s="3">
        <f t="shared" si="4"/>
        <v>0.96657751553258586</v>
      </c>
      <c r="AH16" s="3">
        <f t="shared" si="4"/>
        <v>0.99557484099856342</v>
      </c>
      <c r="AI16" s="3">
        <f t="shared" si="4"/>
        <v>1.0254420862285203</v>
      </c>
      <c r="AJ16" s="3">
        <f t="shared" si="4"/>
        <v>1.056205348815376</v>
      </c>
      <c r="AK16" s="3">
        <f t="shared" si="4"/>
        <v>1.0878915092798374</v>
      </c>
      <c r="AL16" s="3">
        <f t="shared" si="4"/>
        <v>1.1205282545582325</v>
      </c>
      <c r="AM16" s="3">
        <f t="shared" si="4"/>
        <v>1.1541441021949794</v>
      </c>
      <c r="AN16" s="3">
        <f t="shared" si="4"/>
        <v>1.1887684252608288</v>
      </c>
      <c r="AO16" s="3">
        <f t="shared" si="4"/>
        <v>1.2244314780186536</v>
      </c>
      <c r="AP16" s="3">
        <f t="shared" si="4"/>
        <v>1.2611644223592133</v>
      </c>
      <c r="AQ16" s="3">
        <f t="shared" si="4"/>
        <v>1.2989993550299896</v>
      </c>
      <c r="AR16" s="3">
        <f t="shared" si="4"/>
        <v>1.3379693356808893</v>
      </c>
      <c r="AS16" s="3">
        <f t="shared" si="4"/>
        <v>1.3781084157513162</v>
      </c>
      <c r="AT16" s="3">
        <f t="shared" si="4"/>
        <v>1.4194516682238554</v>
      </c>
      <c r="AU16" s="3">
        <f t="shared" si="4"/>
        <v>1.4620352182705711</v>
      </c>
      <c r="AV16" s="3">
        <f t="shared" si="4"/>
        <v>1.5058962748186886</v>
      </c>
      <c r="AW16" s="3">
        <f t="shared" si="4"/>
        <v>35.879171079335315</v>
      </c>
    </row>
    <row r="17" spans="1:49" x14ac:dyDescent="0.25">
      <c r="A17" s="3" t="s">
        <v>360</v>
      </c>
      <c r="B17" s="3"/>
      <c r="C17" s="3"/>
      <c r="D17" s="3"/>
      <c r="E17" s="3"/>
      <c r="F17" s="3"/>
      <c r="G17" s="8" t="s">
        <v>363</v>
      </c>
      <c r="H17" s="3">
        <f>AVERAGEIF(J17:AW17,"&lt;&gt;0")</f>
        <v>50.191766802884658</v>
      </c>
      <c r="I17" s="3"/>
      <c r="J17" s="3">
        <f>J14-J16+J7</f>
        <v>11.161709999999999</v>
      </c>
      <c r="K17" s="3">
        <f t="shared" ref="K17:AW17" si="5">K14-K16+K7</f>
        <v>22.661619812999998</v>
      </c>
      <c r="L17" s="3">
        <f t="shared" si="5"/>
        <v>34.509976893333899</v>
      </c>
      <c r="M17" s="3">
        <f t="shared" si="5"/>
        <v>46.717339193201916</v>
      </c>
      <c r="N17" s="3">
        <f t="shared" si="5"/>
        <v>59.29458457075593</v>
      </c>
      <c r="O17" s="3">
        <f t="shared" si="5"/>
        <v>60.523448062782848</v>
      </c>
      <c r="P17" s="3">
        <f t="shared" si="5"/>
        <v>61.772513246004173</v>
      </c>
      <c r="Q17" s="3">
        <f t="shared" si="5"/>
        <v>63.041881245484674</v>
      </c>
      <c r="R17" s="3">
        <f t="shared" si="5"/>
        <v>64.331640920793234</v>
      </c>
      <c r="S17" s="3">
        <f t="shared" si="5"/>
        <v>65.641868034470747</v>
      </c>
      <c r="T17" s="3">
        <f t="shared" si="5"/>
        <v>64.98367578006156</v>
      </c>
      <c r="U17" s="3">
        <f t="shared" si="5"/>
        <v>64.305737758020101</v>
      </c>
      <c r="V17" s="3">
        <f t="shared" si="5"/>
        <v>63.607461595317389</v>
      </c>
      <c r="W17" s="3">
        <f t="shared" si="5"/>
        <v>62.888237147733598</v>
      </c>
      <c r="X17" s="3">
        <f t="shared" si="5"/>
        <v>62.147435966722291</v>
      </c>
      <c r="Y17" s="3">
        <f t="shared" si="5"/>
        <v>61.384410750280644</v>
      </c>
      <c r="Z17" s="3">
        <f t="shared" si="5"/>
        <v>60.598494777345749</v>
      </c>
      <c r="AA17" s="3">
        <f t="shared" si="5"/>
        <v>59.789001325222806</v>
      </c>
      <c r="AB17" s="3">
        <f t="shared" si="5"/>
        <v>58.955223069536174</v>
      </c>
      <c r="AC17" s="3">
        <f t="shared" si="5"/>
        <v>58.096431466178949</v>
      </c>
      <c r="AD17" s="3">
        <f t="shared" si="5"/>
        <v>57.211876114721001</v>
      </c>
      <c r="AE17" s="3">
        <f t="shared" si="5"/>
        <v>56.300784102719319</v>
      </c>
      <c r="AF17" s="3">
        <f t="shared" si="5"/>
        <v>55.362359330357584</v>
      </c>
      <c r="AG17" s="3">
        <f t="shared" si="5"/>
        <v>54.395781814825</v>
      </c>
      <c r="AH17" s="3">
        <f t="shared" si="5"/>
        <v>53.400206973826435</v>
      </c>
      <c r="AI17" s="3">
        <f t="shared" si="5"/>
        <v>52.374764887597912</v>
      </c>
      <c r="AJ17" s="3">
        <f t="shared" si="5"/>
        <v>51.318559538782537</v>
      </c>
      <c r="AK17" s="3">
        <f t="shared" si="5"/>
        <v>50.230668029502702</v>
      </c>
      <c r="AL17" s="3">
        <f t="shared" si="5"/>
        <v>49.110139774944471</v>
      </c>
      <c r="AM17" s="3">
        <f t="shared" si="5"/>
        <v>47.955995672749495</v>
      </c>
      <c r="AN17" s="3">
        <f t="shared" si="5"/>
        <v>46.767227247488663</v>
      </c>
      <c r="AO17" s="3">
        <f t="shared" si="5"/>
        <v>45.542795769470011</v>
      </c>
      <c r="AP17" s="3">
        <f t="shared" si="5"/>
        <v>44.281631347110796</v>
      </c>
      <c r="AQ17" s="3">
        <f t="shared" si="5"/>
        <v>42.982631992080805</v>
      </c>
      <c r="AR17" s="3">
        <f t="shared" si="5"/>
        <v>41.644662656399916</v>
      </c>
      <c r="AS17" s="3">
        <f t="shared" si="5"/>
        <v>40.266554240648603</v>
      </c>
      <c r="AT17" s="3">
        <f t="shared" si="5"/>
        <v>38.847102572424745</v>
      </c>
      <c r="AU17" s="3">
        <f t="shared" si="5"/>
        <v>37.385067354154174</v>
      </c>
      <c r="AV17" s="3">
        <f t="shared" si="5"/>
        <v>35.879171079335485</v>
      </c>
      <c r="AW17" s="3">
        <f t="shared" si="5"/>
        <v>1.7053025658242404E-13</v>
      </c>
    </row>
    <row r="18" spans="1:49" x14ac:dyDescent="0.25">
      <c r="A18" s="3"/>
      <c r="B18" s="3"/>
      <c r="C18" s="3"/>
      <c r="D18" s="3"/>
      <c r="E18" s="3"/>
      <c r="F18" s="3"/>
      <c r="G18" s="8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</row>
    <row r="19" spans="1:49" x14ac:dyDescent="0.25">
      <c r="A19" s="3" t="s">
        <v>378</v>
      </c>
      <c r="B19" s="3"/>
      <c r="C19" s="3">
        <f>SUM(J19:AW19)</f>
        <v>1.7053025658242404E-13</v>
      </c>
      <c r="D19" s="3"/>
      <c r="E19" s="3"/>
      <c r="F19" s="3"/>
      <c r="G19" s="8"/>
      <c r="H19" s="3"/>
      <c r="I19" s="3"/>
      <c r="J19" s="3">
        <f>IF(J12=$D$9,J17,0)</f>
        <v>0</v>
      </c>
      <c r="K19" s="3">
        <f t="shared" ref="K19:AW19" si="6">IF(K12=$D$9,K17,0)</f>
        <v>0</v>
      </c>
      <c r="L19" s="3">
        <f t="shared" si="6"/>
        <v>0</v>
      </c>
      <c r="M19" s="3">
        <f t="shared" si="6"/>
        <v>0</v>
      </c>
      <c r="N19" s="3">
        <f t="shared" si="6"/>
        <v>0</v>
      </c>
      <c r="O19" s="3">
        <f t="shared" si="6"/>
        <v>0</v>
      </c>
      <c r="P19" s="3">
        <f t="shared" si="6"/>
        <v>0</v>
      </c>
      <c r="Q19" s="3">
        <f t="shared" si="6"/>
        <v>0</v>
      </c>
      <c r="R19" s="3">
        <f t="shared" si="6"/>
        <v>0</v>
      </c>
      <c r="S19" s="3">
        <f t="shared" si="6"/>
        <v>0</v>
      </c>
      <c r="T19" s="3">
        <f t="shared" si="6"/>
        <v>0</v>
      </c>
      <c r="U19" s="3">
        <f t="shared" si="6"/>
        <v>0</v>
      </c>
      <c r="V19" s="3">
        <f t="shared" si="6"/>
        <v>0</v>
      </c>
      <c r="W19" s="3">
        <f t="shared" si="6"/>
        <v>0</v>
      </c>
      <c r="X19" s="3">
        <f t="shared" si="6"/>
        <v>0</v>
      </c>
      <c r="Y19" s="3">
        <f t="shared" si="6"/>
        <v>0</v>
      </c>
      <c r="Z19" s="3">
        <f t="shared" si="6"/>
        <v>0</v>
      </c>
      <c r="AA19" s="3">
        <f t="shared" si="6"/>
        <v>0</v>
      </c>
      <c r="AB19" s="3">
        <f t="shared" si="6"/>
        <v>0</v>
      </c>
      <c r="AC19" s="3">
        <f t="shared" si="6"/>
        <v>0</v>
      </c>
      <c r="AD19" s="3">
        <f t="shared" si="6"/>
        <v>0</v>
      </c>
      <c r="AE19" s="3">
        <f t="shared" si="6"/>
        <v>0</v>
      </c>
      <c r="AF19" s="3">
        <f t="shared" si="6"/>
        <v>0</v>
      </c>
      <c r="AG19" s="3">
        <f t="shared" si="6"/>
        <v>0</v>
      </c>
      <c r="AH19" s="3">
        <f t="shared" si="6"/>
        <v>0</v>
      </c>
      <c r="AI19" s="3">
        <f t="shared" si="6"/>
        <v>0</v>
      </c>
      <c r="AJ19" s="3">
        <f t="shared" si="6"/>
        <v>0</v>
      </c>
      <c r="AK19" s="3">
        <f t="shared" si="6"/>
        <v>0</v>
      </c>
      <c r="AL19" s="3">
        <f t="shared" si="6"/>
        <v>0</v>
      </c>
      <c r="AM19" s="3">
        <f t="shared" si="6"/>
        <v>0</v>
      </c>
      <c r="AN19" s="3">
        <f t="shared" si="6"/>
        <v>0</v>
      </c>
      <c r="AO19" s="3">
        <f t="shared" si="6"/>
        <v>0</v>
      </c>
      <c r="AP19" s="3">
        <f t="shared" si="6"/>
        <v>0</v>
      </c>
      <c r="AQ19" s="3">
        <f t="shared" si="6"/>
        <v>0</v>
      </c>
      <c r="AR19" s="3">
        <f t="shared" si="6"/>
        <v>0</v>
      </c>
      <c r="AS19" s="3">
        <f t="shared" si="6"/>
        <v>0</v>
      </c>
      <c r="AT19" s="3">
        <f t="shared" si="6"/>
        <v>0</v>
      </c>
      <c r="AU19" s="3">
        <f t="shared" si="6"/>
        <v>0</v>
      </c>
      <c r="AV19" s="3">
        <f t="shared" si="6"/>
        <v>0</v>
      </c>
      <c r="AW19" s="3">
        <f t="shared" si="6"/>
        <v>1.7053025658242404E-13</v>
      </c>
    </row>
    <row r="20" spans="1:49" x14ac:dyDescent="0.25">
      <c r="A20" s="3"/>
      <c r="B20" s="3"/>
      <c r="C20" s="3"/>
      <c r="D20" s="3"/>
      <c r="E20" s="3"/>
      <c r="F20" s="3"/>
      <c r="G20" s="8"/>
      <c r="H20" s="20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</row>
    <row r="21" spans="1:49" x14ac:dyDescent="0.25">
      <c r="A21" s="256" t="s">
        <v>391</v>
      </c>
      <c r="B21" s="3"/>
      <c r="C21" s="3">
        <f>SUM(J21:AW21)</f>
        <v>116.64097136509604</v>
      </c>
      <c r="D21" s="3"/>
      <c r="E21" s="3"/>
      <c r="F21" s="3"/>
      <c r="G21" s="8" t="s">
        <v>362</v>
      </c>
      <c r="H21" s="203">
        <f>IRR(I21:AW21)</f>
        <v>3.0299999999999994E-2</v>
      </c>
      <c r="I21" s="3">
        <f>-I7</f>
        <v>-51.073607137405922</v>
      </c>
      <c r="J21" s="3">
        <f>J15+J16</f>
        <v>0</v>
      </c>
      <c r="K21" s="3">
        <f t="shared" ref="K21:AW21" si="7">K15+K16</f>
        <v>0</v>
      </c>
      <c r="L21" s="3">
        <f t="shared" si="7"/>
        <v>0</v>
      </c>
      <c r="M21" s="3">
        <f t="shared" si="7"/>
        <v>0</v>
      </c>
      <c r="N21" s="3">
        <f t="shared" si="7"/>
        <v>0</v>
      </c>
      <c r="O21" s="3">
        <f t="shared" si="7"/>
        <v>0.56776242046698422</v>
      </c>
      <c r="P21" s="3">
        <f t="shared" si="7"/>
        <v>0.58479529308099365</v>
      </c>
      <c r="Q21" s="3">
        <f t="shared" si="7"/>
        <v>0.60233915187342357</v>
      </c>
      <c r="R21" s="3">
        <f t="shared" si="7"/>
        <v>0.62040932642962621</v>
      </c>
      <c r="S21" s="3">
        <f t="shared" si="7"/>
        <v>0.63902160622251492</v>
      </c>
      <c r="T21" s="3">
        <f t="shared" si="7"/>
        <v>2.647140855853654</v>
      </c>
      <c r="U21" s="3">
        <f t="shared" si="7"/>
        <v>2.6469433981773314</v>
      </c>
      <c r="V21" s="3">
        <f t="shared" si="7"/>
        <v>2.6467400167707194</v>
      </c>
      <c r="W21" s="3">
        <f t="shared" si="7"/>
        <v>2.6465305339219087</v>
      </c>
      <c r="X21" s="3">
        <f t="shared" si="7"/>
        <v>2.6463147665876336</v>
      </c>
      <c r="Y21" s="3">
        <f t="shared" si="7"/>
        <v>2.6460925262333301</v>
      </c>
      <c r="Z21" s="3">
        <f t="shared" si="7"/>
        <v>2.6458636186683977</v>
      </c>
      <c r="AA21" s="3">
        <f t="shared" si="7"/>
        <v>2.6456278438765168</v>
      </c>
      <c r="AB21" s="3">
        <f t="shared" si="7"/>
        <v>2.6453849958408799</v>
      </c>
      <c r="AC21" s="3">
        <f t="shared" si="7"/>
        <v>2.6451348623641744</v>
      </c>
      <c r="AD21" s="3">
        <f t="shared" si="7"/>
        <v>2.6448772248831673</v>
      </c>
      <c r="AE21" s="3">
        <f t="shared" si="7"/>
        <v>2.6446118582777296</v>
      </c>
      <c r="AF21" s="3">
        <f t="shared" si="7"/>
        <v>2.6443385306741289</v>
      </c>
      <c r="AG21" s="3">
        <f t="shared" si="7"/>
        <v>2.6440570032424207</v>
      </c>
      <c r="AH21" s="3">
        <f t="shared" si="7"/>
        <v>2.6437670299877611</v>
      </c>
      <c r="AI21" s="3">
        <f t="shared" si="7"/>
        <v>2.6434683575354612</v>
      </c>
      <c r="AJ21" s="3">
        <f t="shared" si="7"/>
        <v>2.6431607249095928</v>
      </c>
      <c r="AK21" s="3">
        <f t="shared" si="7"/>
        <v>2.6428438633049485</v>
      </c>
      <c r="AL21" s="3">
        <f t="shared" si="7"/>
        <v>2.6425174958521644</v>
      </c>
      <c r="AM21" s="3">
        <f t="shared" si="7"/>
        <v>2.642181337375797</v>
      </c>
      <c r="AN21" s="3">
        <f t="shared" si="7"/>
        <v>2.6418350941451383</v>
      </c>
      <c r="AO21" s="3">
        <f t="shared" si="7"/>
        <v>2.6414784636175601</v>
      </c>
      <c r="AP21" s="3">
        <f t="shared" si="7"/>
        <v>2.6411111341741549</v>
      </c>
      <c r="AQ21" s="3">
        <f t="shared" si="7"/>
        <v>2.6407327848474469</v>
      </c>
      <c r="AR21" s="3">
        <f t="shared" si="7"/>
        <v>2.6403430850409375</v>
      </c>
      <c r="AS21" s="3">
        <f t="shared" si="7"/>
        <v>2.6399416942402336</v>
      </c>
      <c r="AT21" s="3">
        <f t="shared" si="7"/>
        <v>2.6395282617155083</v>
      </c>
      <c r="AU21" s="3">
        <f t="shared" si="7"/>
        <v>2.6391024262150409</v>
      </c>
      <c r="AV21" s="3">
        <f t="shared" si="7"/>
        <v>2.6386638156495601</v>
      </c>
      <c r="AW21" s="3">
        <f t="shared" si="7"/>
        <v>36.96630996303918</v>
      </c>
    </row>
    <row r="22" spans="1:49" x14ac:dyDescent="0.25">
      <c r="A22" s="3"/>
      <c r="B22" s="3"/>
      <c r="C22" s="3"/>
      <c r="D22" s="3"/>
      <c r="E22" s="3"/>
      <c r="F22" s="3"/>
      <c r="G22" s="8" t="s">
        <v>363</v>
      </c>
      <c r="H22" s="3">
        <f>AVERAGEIF(J21:AW21,"&lt;&gt;0")</f>
        <v>3.3325991818598868</v>
      </c>
      <c r="I22" s="182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</row>
    <row r="23" spans="1:49" x14ac:dyDescent="0.25">
      <c r="A23" s="3"/>
      <c r="B23" s="3"/>
      <c r="C23" s="3"/>
      <c r="D23" s="3"/>
      <c r="E23" s="3"/>
      <c r="F23" s="3"/>
      <c r="G23" s="8" t="s">
        <v>364</v>
      </c>
      <c r="H23" s="3">
        <f>MAX(J21:AW21)</f>
        <v>36.96630996303918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</row>
    <row r="24" spans="1:49" x14ac:dyDescent="0.25">
      <c r="A24" s="3"/>
      <c r="B24" s="3"/>
      <c r="C24" s="3"/>
      <c r="D24" s="3"/>
      <c r="E24" s="3"/>
      <c r="F24" s="3"/>
      <c r="G24" s="8" t="s">
        <v>365</v>
      </c>
      <c r="H24" s="203">
        <f>H7</f>
        <v>3.0300000000000001E-2</v>
      </c>
      <c r="I24" s="3">
        <f>NPV(H24,J21:AW21)</f>
        <v>51.073607137405865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</row>
    <row r="27" spans="1:49" x14ac:dyDescent="0.25">
      <c r="G27" s="8"/>
      <c r="H27" s="20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</row>
    <row r="28" spans="1:49" x14ac:dyDescent="0.25">
      <c r="G28" s="8"/>
      <c r="H28" s="3"/>
      <c r="I28" s="182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</row>
    <row r="29" spans="1:49" x14ac:dyDescent="0.25">
      <c r="G29" s="8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</row>
    <row r="30" spans="1:49" x14ac:dyDescent="0.25">
      <c r="G30" s="8"/>
      <c r="H30" s="20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</row>
    <row r="31" spans="1:49" x14ac:dyDescent="0.25"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</row>
    <row r="32" spans="1:49" x14ac:dyDescent="0.25">
      <c r="G32" s="3"/>
      <c r="H32" s="3"/>
      <c r="I32" s="20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</row>
  </sheetData>
  <conditionalFormatting sqref="G3">
    <cfRule type="expression" dxfId="3" priority="1">
      <formula>ROUND(F3,0)&lt;&gt;0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506A2-163B-4A2D-B71D-5BD227EB48A0}">
  <sheetPr codeName="Sheet10"/>
  <dimension ref="A1:AY55"/>
  <sheetViews>
    <sheetView workbookViewId="0">
      <selection activeCell="F1" sqref="F1"/>
    </sheetView>
  </sheetViews>
  <sheetFormatPr defaultRowHeight="15" x14ac:dyDescent="0.25"/>
  <cols>
    <col min="10" max="10" width="9.140625" customWidth="1"/>
  </cols>
  <sheetData>
    <row r="1" spans="1:49" ht="23.25" x14ac:dyDescent="0.35">
      <c r="A1" s="2" t="s">
        <v>392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1:49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</row>
    <row r="3" spans="1:49" x14ac:dyDescent="0.25">
      <c r="A3" s="4" t="s">
        <v>393</v>
      </c>
      <c r="B3" s="3"/>
      <c r="C3" s="3"/>
      <c r="D3" s="3"/>
      <c r="E3" s="3"/>
      <c r="F3" s="249"/>
      <c r="G3" s="3"/>
      <c r="H3" s="3"/>
    </row>
    <row r="5" spans="1:49" x14ac:dyDescent="0.25">
      <c r="A5" t="s">
        <v>399</v>
      </c>
      <c r="D5" s="259">
        <f>Rates!F14</f>
        <v>3.3651484557995159E-2</v>
      </c>
      <c r="E5" s="48">
        <v>1</v>
      </c>
      <c r="F5" s="20">
        <f>E5*D5</f>
        <v>3.3651484557995159E-2</v>
      </c>
      <c r="J5" s="268">
        <f>ROUND(MuniC!E52+ImpactC!F3+MuniW!E52+ImpactW!F3+WIFIA!F3,2)</f>
        <v>0</v>
      </c>
    </row>
    <row r="6" spans="1:49" x14ac:dyDescent="0.25">
      <c r="A6" t="s">
        <v>394</v>
      </c>
      <c r="D6" s="259">
        <f>Rates!F16</f>
        <v>3.0300000000000001E-2</v>
      </c>
      <c r="E6" s="48">
        <v>0</v>
      </c>
      <c r="F6" s="20">
        <f t="shared" ref="F6:F10" si="0">E6*D6</f>
        <v>0</v>
      </c>
    </row>
    <row r="7" spans="1:49" x14ac:dyDescent="0.25">
      <c r="A7" t="s">
        <v>395</v>
      </c>
      <c r="D7" s="259">
        <f>Rates!F15</f>
        <v>3.3500000000000002E-2</v>
      </c>
      <c r="E7" s="48">
        <v>0</v>
      </c>
      <c r="F7" s="20">
        <f t="shared" si="0"/>
        <v>0</v>
      </c>
    </row>
    <row r="8" spans="1:49" x14ac:dyDescent="0.25">
      <c r="A8" t="s">
        <v>396</v>
      </c>
      <c r="D8" s="259">
        <f>Rates!F12</f>
        <v>3.0300000000000001E-2</v>
      </c>
      <c r="E8" s="48">
        <v>0</v>
      </c>
      <c r="F8" s="20">
        <f t="shared" si="0"/>
        <v>0</v>
      </c>
    </row>
    <row r="9" spans="1:49" x14ac:dyDescent="0.25">
      <c r="A9" t="s">
        <v>397</v>
      </c>
      <c r="D9" s="259">
        <f>Rates!F10+(Dashboard!F21/10000)</f>
        <v>3.0099999999999998E-2</v>
      </c>
      <c r="E9" s="48">
        <v>0</v>
      </c>
      <c r="F9" s="20">
        <f t="shared" si="0"/>
        <v>0</v>
      </c>
    </row>
    <row r="10" spans="1:49" x14ac:dyDescent="0.25">
      <c r="A10" t="s">
        <v>398</v>
      </c>
      <c r="D10" s="257">
        <f>MuniC!H40</f>
        <v>3.5294505068286464E-2</v>
      </c>
      <c r="E10" s="48">
        <v>0</v>
      </c>
      <c r="F10" s="260">
        <f t="shared" si="0"/>
        <v>0</v>
      </c>
    </row>
    <row r="11" spans="1:49" x14ac:dyDescent="0.25">
      <c r="A11" s="36" t="s">
        <v>400</v>
      </c>
      <c r="F11" s="58">
        <f>SUM(F5:F10)</f>
        <v>3.3651484557995159E-2</v>
      </c>
    </row>
    <row r="13" spans="1:49" x14ac:dyDescent="0.25">
      <c r="A13" s="27" t="s">
        <v>401</v>
      </c>
      <c r="F13" s="53" t="s">
        <v>400</v>
      </c>
      <c r="H13" s="53" t="s">
        <v>404</v>
      </c>
      <c r="I13" s="26">
        <v>0</v>
      </c>
      <c r="J13" s="26">
        <f>I13+1</f>
        <v>1</v>
      </c>
      <c r="K13" s="26">
        <f t="shared" ref="K13:AW13" si="1">J13+1</f>
        <v>2</v>
      </c>
      <c r="L13" s="26">
        <f t="shared" si="1"/>
        <v>3</v>
      </c>
      <c r="M13" s="26">
        <f t="shared" si="1"/>
        <v>4</v>
      </c>
      <c r="N13" s="26">
        <f t="shared" si="1"/>
        <v>5</v>
      </c>
      <c r="O13" s="26">
        <f t="shared" si="1"/>
        <v>6</v>
      </c>
      <c r="P13" s="26">
        <f t="shared" si="1"/>
        <v>7</v>
      </c>
      <c r="Q13" s="26">
        <f t="shared" si="1"/>
        <v>8</v>
      </c>
      <c r="R13" s="26">
        <f t="shared" si="1"/>
        <v>9</v>
      </c>
      <c r="S13" s="26">
        <f t="shared" si="1"/>
        <v>10</v>
      </c>
      <c r="T13" s="26">
        <f t="shared" si="1"/>
        <v>11</v>
      </c>
      <c r="U13" s="26">
        <f t="shared" si="1"/>
        <v>12</v>
      </c>
      <c r="V13" s="26">
        <f t="shared" si="1"/>
        <v>13</v>
      </c>
      <c r="W13" s="26">
        <f t="shared" si="1"/>
        <v>14</v>
      </c>
      <c r="X13" s="26">
        <f t="shared" si="1"/>
        <v>15</v>
      </c>
      <c r="Y13" s="26">
        <f t="shared" si="1"/>
        <v>16</v>
      </c>
      <c r="Z13" s="26">
        <f t="shared" si="1"/>
        <v>17</v>
      </c>
      <c r="AA13" s="26">
        <f t="shared" si="1"/>
        <v>18</v>
      </c>
      <c r="AB13" s="26">
        <f t="shared" si="1"/>
        <v>19</v>
      </c>
      <c r="AC13" s="26">
        <f t="shared" si="1"/>
        <v>20</v>
      </c>
      <c r="AD13" s="26">
        <f t="shared" si="1"/>
        <v>21</v>
      </c>
      <c r="AE13" s="26">
        <f t="shared" si="1"/>
        <v>22</v>
      </c>
      <c r="AF13" s="26">
        <f t="shared" si="1"/>
        <v>23</v>
      </c>
      <c r="AG13" s="26">
        <f t="shared" si="1"/>
        <v>24</v>
      </c>
      <c r="AH13" s="26">
        <f t="shared" si="1"/>
        <v>25</v>
      </c>
      <c r="AI13" s="26">
        <f t="shared" si="1"/>
        <v>26</v>
      </c>
      <c r="AJ13" s="26">
        <f t="shared" si="1"/>
        <v>27</v>
      </c>
      <c r="AK13" s="26">
        <f t="shared" si="1"/>
        <v>28</v>
      </c>
      <c r="AL13" s="26">
        <f t="shared" si="1"/>
        <v>29</v>
      </c>
      <c r="AM13" s="26">
        <f t="shared" si="1"/>
        <v>30</v>
      </c>
      <c r="AN13" s="26">
        <f t="shared" si="1"/>
        <v>31</v>
      </c>
      <c r="AO13" s="26">
        <f t="shared" si="1"/>
        <v>32</v>
      </c>
      <c r="AP13" s="26">
        <f t="shared" si="1"/>
        <v>33</v>
      </c>
      <c r="AQ13" s="26">
        <f t="shared" si="1"/>
        <v>34</v>
      </c>
      <c r="AR13" s="26">
        <f t="shared" si="1"/>
        <v>35</v>
      </c>
      <c r="AS13" s="26">
        <f t="shared" si="1"/>
        <v>36</v>
      </c>
      <c r="AT13" s="26">
        <f t="shared" si="1"/>
        <v>37</v>
      </c>
      <c r="AU13" s="26">
        <f t="shared" si="1"/>
        <v>38</v>
      </c>
      <c r="AV13" s="26">
        <f t="shared" si="1"/>
        <v>39</v>
      </c>
      <c r="AW13" s="26">
        <f t="shared" si="1"/>
        <v>40</v>
      </c>
    </row>
    <row r="15" spans="1:49" x14ac:dyDescent="0.25">
      <c r="A15" t="s">
        <v>346</v>
      </c>
      <c r="F15" s="103">
        <f>NPV($F$11,J15:AC15)</f>
        <v>90.646959023425239</v>
      </c>
      <c r="H15" s="61">
        <f>SUM(J15:AC15)</f>
        <v>100</v>
      </c>
      <c r="J15" s="61">
        <f>MuniC!J10</f>
        <v>20</v>
      </c>
      <c r="K15" s="61">
        <f>MuniC!K10</f>
        <v>20</v>
      </c>
      <c r="L15" s="61">
        <f>MuniC!L10</f>
        <v>20</v>
      </c>
      <c r="M15" s="61">
        <f>MuniC!M10</f>
        <v>20</v>
      </c>
      <c r="N15" s="61">
        <f>MuniC!N10</f>
        <v>20</v>
      </c>
      <c r="O15" s="61">
        <f>MuniC!O10</f>
        <v>0</v>
      </c>
      <c r="P15" s="61">
        <f>MuniC!P10</f>
        <v>0</v>
      </c>
      <c r="Q15" s="61">
        <f>MuniC!Q10</f>
        <v>0</v>
      </c>
      <c r="R15" s="61">
        <f>MuniC!R10</f>
        <v>0</v>
      </c>
      <c r="S15" s="61">
        <f>MuniC!S10</f>
        <v>0</v>
      </c>
      <c r="T15" s="61">
        <f>MuniC!T10</f>
        <v>0</v>
      </c>
      <c r="U15" s="61">
        <f>MuniC!U10</f>
        <v>0</v>
      </c>
      <c r="V15" s="61">
        <f>MuniC!V10</f>
        <v>0</v>
      </c>
      <c r="W15" s="61">
        <f>MuniC!W10</f>
        <v>0</v>
      </c>
      <c r="X15" s="61">
        <f>MuniC!X10</f>
        <v>0</v>
      </c>
      <c r="Y15" s="61">
        <f>MuniC!Y10</f>
        <v>0</v>
      </c>
      <c r="Z15" s="61">
        <f>MuniC!Z10</f>
        <v>0</v>
      </c>
      <c r="AA15" s="61">
        <f>MuniC!AA10</f>
        <v>0</v>
      </c>
      <c r="AB15" s="61">
        <f>MuniC!AB10</f>
        <v>0</v>
      </c>
      <c r="AC15" s="61">
        <f>MuniC!AC10</f>
        <v>0</v>
      </c>
    </row>
    <row r="16" spans="1:49" x14ac:dyDescent="0.25">
      <c r="A16" t="s">
        <v>345</v>
      </c>
      <c r="F16" s="188">
        <f t="shared" ref="F16:F17" si="2">NPV($F$11,J16:AC16)</f>
        <v>16.746842236508289</v>
      </c>
      <c r="H16" s="61">
        <f t="shared" ref="H16:H22" si="3">SUM(J16:AC16)</f>
        <v>20</v>
      </c>
      <c r="J16" s="61">
        <f>ImpactC!J7</f>
        <v>2</v>
      </c>
      <c r="K16" s="61">
        <f>ImpactC!K7</f>
        <v>2</v>
      </c>
      <c r="L16" s="61">
        <f>ImpactC!L7</f>
        <v>2</v>
      </c>
      <c r="M16" s="61">
        <f>ImpactC!M7</f>
        <v>2</v>
      </c>
      <c r="N16" s="61">
        <f>ImpactC!N7</f>
        <v>2</v>
      </c>
      <c r="O16" s="61">
        <f>ImpactC!O7</f>
        <v>2</v>
      </c>
      <c r="P16" s="61">
        <f>ImpactC!P7</f>
        <v>2</v>
      </c>
      <c r="Q16" s="61">
        <f>ImpactC!Q7</f>
        <v>2</v>
      </c>
      <c r="R16" s="61">
        <f>ImpactC!R7</f>
        <v>2</v>
      </c>
      <c r="S16" s="61">
        <f>ImpactC!S7</f>
        <v>2</v>
      </c>
      <c r="T16" s="61">
        <f>ImpactC!T7</f>
        <v>0</v>
      </c>
      <c r="U16" s="61">
        <f>ImpactC!U7</f>
        <v>0</v>
      </c>
      <c r="V16" s="61">
        <f>ImpactC!V7</f>
        <v>0</v>
      </c>
      <c r="W16" s="61">
        <f>ImpactC!W7</f>
        <v>0</v>
      </c>
      <c r="X16" s="61">
        <f>ImpactC!X7</f>
        <v>0</v>
      </c>
      <c r="Y16" s="61">
        <f>ImpactC!Y7</f>
        <v>0</v>
      </c>
      <c r="Z16" s="61">
        <f>ImpactC!Z7</f>
        <v>0</v>
      </c>
      <c r="AA16" s="61">
        <f>ImpactC!AA7</f>
        <v>0</v>
      </c>
      <c r="AB16" s="61">
        <f>ImpactC!AB7</f>
        <v>0</v>
      </c>
      <c r="AC16" s="61">
        <f>ImpactC!AC7</f>
        <v>0</v>
      </c>
    </row>
    <row r="17" spans="1:49" x14ac:dyDescent="0.25">
      <c r="A17" t="s">
        <v>402</v>
      </c>
      <c r="F17" s="103">
        <f t="shared" si="2"/>
        <v>107.39380125993354</v>
      </c>
      <c r="H17" s="61">
        <f t="shared" si="3"/>
        <v>120</v>
      </c>
      <c r="J17" s="61">
        <f>J15+J16</f>
        <v>22</v>
      </c>
      <c r="K17" s="61">
        <f t="shared" ref="K17:AC17" si="4">K15+K16</f>
        <v>22</v>
      </c>
      <c r="L17" s="61">
        <f t="shared" si="4"/>
        <v>22</v>
      </c>
      <c r="M17" s="61">
        <f t="shared" si="4"/>
        <v>22</v>
      </c>
      <c r="N17" s="61">
        <f t="shared" si="4"/>
        <v>22</v>
      </c>
      <c r="O17" s="61">
        <f t="shared" si="4"/>
        <v>2</v>
      </c>
      <c r="P17" s="61">
        <f t="shared" si="4"/>
        <v>2</v>
      </c>
      <c r="Q17" s="61">
        <f t="shared" si="4"/>
        <v>2</v>
      </c>
      <c r="R17" s="61">
        <f t="shared" si="4"/>
        <v>2</v>
      </c>
      <c r="S17" s="61">
        <f t="shared" si="4"/>
        <v>2</v>
      </c>
      <c r="T17" s="61">
        <f t="shared" si="4"/>
        <v>0</v>
      </c>
      <c r="U17" s="61">
        <f t="shared" si="4"/>
        <v>0</v>
      </c>
      <c r="V17" s="61">
        <f t="shared" si="4"/>
        <v>0</v>
      </c>
      <c r="W17" s="61">
        <f t="shared" si="4"/>
        <v>0</v>
      </c>
      <c r="X17" s="61">
        <f t="shared" si="4"/>
        <v>0</v>
      </c>
      <c r="Y17" s="61">
        <f t="shared" si="4"/>
        <v>0</v>
      </c>
      <c r="Z17" s="61">
        <f t="shared" si="4"/>
        <v>0</v>
      </c>
      <c r="AA17" s="61">
        <f t="shared" si="4"/>
        <v>0</v>
      </c>
      <c r="AB17" s="61">
        <f t="shared" si="4"/>
        <v>0</v>
      </c>
      <c r="AC17" s="61">
        <f t="shared" si="4"/>
        <v>0</v>
      </c>
    </row>
    <row r="18" spans="1:49" x14ac:dyDescent="0.25">
      <c r="H18" s="61"/>
    </row>
    <row r="19" spans="1:49" x14ac:dyDescent="0.25">
      <c r="A19" t="s">
        <v>344</v>
      </c>
      <c r="F19" s="103">
        <f t="shared" ref="F19:F22" si="5">NPV($F$11,J19:AC19)</f>
        <v>45.995581389391809</v>
      </c>
      <c r="H19" s="61">
        <f>SUM(J19:AC19)</f>
        <v>50.74145</v>
      </c>
      <c r="J19" s="61">
        <f>MuniW!J10</f>
        <v>10.148289999999999</v>
      </c>
      <c r="K19" s="61">
        <f>MuniW!K10</f>
        <v>10.148289999999999</v>
      </c>
      <c r="L19" s="61">
        <f>MuniW!L10</f>
        <v>10.148289999999999</v>
      </c>
      <c r="M19" s="61">
        <f>MuniW!M10</f>
        <v>10.148289999999999</v>
      </c>
      <c r="N19" s="61">
        <f>MuniW!N10</f>
        <v>10.148289999999999</v>
      </c>
      <c r="O19" s="61">
        <f>MuniW!O10</f>
        <v>0</v>
      </c>
      <c r="P19" s="61">
        <f>MuniW!P10</f>
        <v>0</v>
      </c>
      <c r="Q19" s="61">
        <f>MuniW!Q10</f>
        <v>0</v>
      </c>
      <c r="R19" s="61">
        <f>MuniW!R10</f>
        <v>0</v>
      </c>
      <c r="S19" s="61">
        <f>MuniW!S10</f>
        <v>0</v>
      </c>
      <c r="T19" s="61">
        <f>MuniW!T10</f>
        <v>0</v>
      </c>
      <c r="U19" s="61">
        <f>MuniW!U10</f>
        <v>0</v>
      </c>
      <c r="V19" s="61">
        <f>MuniW!V10</f>
        <v>0</v>
      </c>
      <c r="W19" s="61">
        <f>MuniW!W10</f>
        <v>0</v>
      </c>
      <c r="X19" s="61">
        <f>MuniW!X10</f>
        <v>0</v>
      </c>
      <c r="Y19" s="61">
        <f>MuniW!Y10</f>
        <v>0</v>
      </c>
      <c r="Z19" s="61">
        <f>MuniW!Z10</f>
        <v>0</v>
      </c>
      <c r="AA19" s="61">
        <f>MuniW!AA10</f>
        <v>0</v>
      </c>
      <c r="AB19" s="61">
        <f>MuniW!AB10</f>
        <v>0</v>
      </c>
      <c r="AC19" s="61">
        <f>MuniW!AC10</f>
        <v>0</v>
      </c>
    </row>
    <row r="20" spans="1:49" x14ac:dyDescent="0.25">
      <c r="A20" t="s">
        <v>347</v>
      </c>
      <c r="F20" s="188">
        <f t="shared" si="5"/>
        <v>16.746842236508289</v>
      </c>
      <c r="H20" s="61">
        <f t="shared" si="3"/>
        <v>20</v>
      </c>
      <c r="J20" s="61">
        <f>ImpactW!J7</f>
        <v>2</v>
      </c>
      <c r="K20" s="61">
        <f>ImpactW!K7</f>
        <v>2</v>
      </c>
      <c r="L20" s="61">
        <f>ImpactW!L7</f>
        <v>2</v>
      </c>
      <c r="M20" s="61">
        <f>ImpactW!M7</f>
        <v>2</v>
      </c>
      <c r="N20" s="61">
        <f>ImpactW!N7</f>
        <v>2</v>
      </c>
      <c r="O20" s="61">
        <f>ImpactW!O7</f>
        <v>2</v>
      </c>
      <c r="P20" s="61">
        <f>ImpactW!P7</f>
        <v>2</v>
      </c>
      <c r="Q20" s="61">
        <f>ImpactW!Q7</f>
        <v>2</v>
      </c>
      <c r="R20" s="61">
        <f>ImpactW!R7</f>
        <v>2</v>
      </c>
      <c r="S20" s="61">
        <f>ImpactW!S7</f>
        <v>2</v>
      </c>
      <c r="T20" s="61">
        <f>ImpactW!T7</f>
        <v>0</v>
      </c>
      <c r="U20" s="61">
        <f>ImpactW!U7</f>
        <v>0</v>
      </c>
      <c r="V20" s="61">
        <f>ImpactW!V7</f>
        <v>0</v>
      </c>
      <c r="W20" s="61">
        <f>ImpactW!W7</f>
        <v>0</v>
      </c>
      <c r="X20" s="61">
        <f>ImpactW!X7</f>
        <v>0</v>
      </c>
      <c r="Y20" s="61">
        <f>ImpactW!Y7</f>
        <v>0</v>
      </c>
      <c r="Z20" s="61">
        <f>ImpactW!Z7</f>
        <v>0</v>
      </c>
      <c r="AA20" s="61">
        <f>ImpactW!AA7</f>
        <v>0</v>
      </c>
      <c r="AB20" s="61">
        <f>ImpactW!AB7</f>
        <v>0</v>
      </c>
      <c r="AC20" s="61">
        <f>ImpactW!AC7</f>
        <v>0</v>
      </c>
    </row>
    <row r="21" spans="1:49" x14ac:dyDescent="0.25">
      <c r="A21" t="s">
        <v>11</v>
      </c>
      <c r="F21" s="103">
        <f t="shared" si="5"/>
        <v>50.588753450067792</v>
      </c>
      <c r="H21" s="61">
        <f t="shared" si="3"/>
        <v>55.808549999999997</v>
      </c>
      <c r="J21" s="61">
        <f>WIFIA!J7</f>
        <v>11.161709999999999</v>
      </c>
      <c r="K21" s="61">
        <f>WIFIA!K7</f>
        <v>11.161709999999999</v>
      </c>
      <c r="L21" s="61">
        <f>WIFIA!L7</f>
        <v>11.161709999999999</v>
      </c>
      <c r="M21" s="61">
        <f>WIFIA!M7</f>
        <v>11.161709999999999</v>
      </c>
      <c r="N21" s="61">
        <f>WIFIA!N7</f>
        <v>11.161709999999999</v>
      </c>
      <c r="O21" s="61">
        <f>WIFIA!O7</f>
        <v>0</v>
      </c>
      <c r="P21" s="61">
        <f>WIFIA!P7</f>
        <v>0</v>
      </c>
      <c r="Q21" s="61">
        <f>WIFIA!Q7</f>
        <v>0</v>
      </c>
      <c r="R21" s="61">
        <f>WIFIA!R7</f>
        <v>0</v>
      </c>
      <c r="S21" s="61">
        <f>WIFIA!S7</f>
        <v>0</v>
      </c>
      <c r="T21" s="61">
        <f>WIFIA!T7</f>
        <v>0</v>
      </c>
      <c r="U21" s="61">
        <f>WIFIA!U7</f>
        <v>0</v>
      </c>
      <c r="V21" s="61">
        <f>WIFIA!V7</f>
        <v>0</v>
      </c>
      <c r="W21" s="61">
        <f>WIFIA!W7</f>
        <v>0</v>
      </c>
      <c r="X21" s="61">
        <f>WIFIA!X7</f>
        <v>0</v>
      </c>
      <c r="Y21" s="61">
        <f>WIFIA!Y7</f>
        <v>0</v>
      </c>
      <c r="Z21" s="61">
        <f>WIFIA!Z7</f>
        <v>0</v>
      </c>
      <c r="AA21" s="61">
        <f>WIFIA!AA7</f>
        <v>0</v>
      </c>
      <c r="AB21" s="61">
        <f>WIFIA!AB7</f>
        <v>0</v>
      </c>
      <c r="AC21" s="61">
        <f>WIFIA!AC7</f>
        <v>0</v>
      </c>
    </row>
    <row r="22" spans="1:49" x14ac:dyDescent="0.25">
      <c r="A22" t="s">
        <v>403</v>
      </c>
      <c r="F22" s="103">
        <f t="shared" si="5"/>
        <v>113.33117707596787</v>
      </c>
      <c r="H22" s="61">
        <f t="shared" si="3"/>
        <v>126.55</v>
      </c>
      <c r="J22" s="61">
        <f>SUM(J19:J21)</f>
        <v>23.31</v>
      </c>
      <c r="K22" s="61">
        <f t="shared" ref="K22:AC22" si="6">SUM(K19:K21)</f>
        <v>23.31</v>
      </c>
      <c r="L22" s="61">
        <f t="shared" si="6"/>
        <v>23.31</v>
      </c>
      <c r="M22" s="61">
        <f t="shared" si="6"/>
        <v>23.31</v>
      </c>
      <c r="N22" s="61">
        <f t="shared" si="6"/>
        <v>23.31</v>
      </c>
      <c r="O22" s="61">
        <f t="shared" si="6"/>
        <v>2</v>
      </c>
      <c r="P22" s="61">
        <f t="shared" si="6"/>
        <v>2</v>
      </c>
      <c r="Q22" s="61">
        <f t="shared" si="6"/>
        <v>2</v>
      </c>
      <c r="R22" s="61">
        <f t="shared" si="6"/>
        <v>2</v>
      </c>
      <c r="S22" s="61">
        <f t="shared" si="6"/>
        <v>2</v>
      </c>
      <c r="T22" s="61">
        <f t="shared" si="6"/>
        <v>0</v>
      </c>
      <c r="U22" s="61">
        <f t="shared" si="6"/>
        <v>0</v>
      </c>
      <c r="V22" s="61">
        <f t="shared" si="6"/>
        <v>0</v>
      </c>
      <c r="W22" s="61">
        <f t="shared" si="6"/>
        <v>0</v>
      </c>
      <c r="X22" s="61">
        <f t="shared" si="6"/>
        <v>0</v>
      </c>
      <c r="Y22" s="61">
        <f t="shared" si="6"/>
        <v>0</v>
      </c>
      <c r="Z22" s="61">
        <f t="shared" si="6"/>
        <v>0</v>
      </c>
      <c r="AA22" s="61">
        <f t="shared" si="6"/>
        <v>0</v>
      </c>
      <c r="AB22" s="61">
        <f t="shared" si="6"/>
        <v>0</v>
      </c>
      <c r="AC22" s="61">
        <f t="shared" si="6"/>
        <v>0</v>
      </c>
    </row>
    <row r="24" spans="1:49" x14ac:dyDescent="0.25">
      <c r="A24" t="s">
        <v>351</v>
      </c>
      <c r="F24" s="261">
        <f>F17-F22</f>
        <v>-5.9373758160343328</v>
      </c>
      <c r="H24" s="3">
        <f>H17-H22</f>
        <v>-6.5499999999999972</v>
      </c>
    </row>
    <row r="26" spans="1:49" x14ac:dyDescent="0.25">
      <c r="A26" s="27" t="s">
        <v>405</v>
      </c>
    </row>
    <row r="27" spans="1:49" x14ac:dyDescent="0.25">
      <c r="D27" s="53" t="s">
        <v>364</v>
      </c>
      <c r="E27" s="53" t="s">
        <v>363</v>
      </c>
      <c r="F27" s="53" t="s">
        <v>400</v>
      </c>
      <c r="G27" s="53" t="s">
        <v>362</v>
      </c>
      <c r="H27" s="53" t="s">
        <v>404</v>
      </c>
    </row>
    <row r="28" spans="1:49" x14ac:dyDescent="0.25">
      <c r="A28" t="s">
        <v>406</v>
      </c>
      <c r="F28" s="103">
        <f>NPV($F$11,J28:AW28)</f>
        <v>93.50547191472171</v>
      </c>
      <c r="G28" s="258">
        <f>IRR(I28:AW28)</f>
        <v>3.5294505068286464E-2</v>
      </c>
      <c r="H28" s="61">
        <f>SUM(J28:AW28)</f>
        <v>188.82866890090642</v>
      </c>
      <c r="I28" s="261">
        <f>-F15</f>
        <v>-90.646959023425239</v>
      </c>
      <c r="J28" s="61">
        <f>MuniC!J40</f>
        <v>0</v>
      </c>
      <c r="K28" s="61">
        <f>MuniC!K40</f>
        <v>0</v>
      </c>
      <c r="L28" s="61">
        <f>MuniC!L40</f>
        <v>0</v>
      </c>
      <c r="M28" s="61">
        <f>MuniC!M40</f>
        <v>0</v>
      </c>
      <c r="N28" s="61">
        <f>MuniC!N40</f>
        <v>0</v>
      </c>
      <c r="O28" s="61">
        <f>MuniC!O40</f>
        <v>5.3631866216297235</v>
      </c>
      <c r="P28" s="61">
        <f>MuniC!P40</f>
        <v>5.3814945648248838</v>
      </c>
      <c r="Q28" s="61">
        <f>MuniC!Q40</f>
        <v>5.3992315177124723</v>
      </c>
      <c r="R28" s="61">
        <f>MuniC!R40</f>
        <v>5.4155775200841392</v>
      </c>
      <c r="S28" s="61">
        <f>MuniC!S40</f>
        <v>5.4304331516513304</v>
      </c>
      <c r="T28" s="61">
        <f>MuniC!T40</f>
        <v>5.4426741920626966</v>
      </c>
      <c r="U28" s="61">
        <f>MuniC!U40</f>
        <v>5.453181085082452</v>
      </c>
      <c r="V28" s="61">
        <f>MuniC!V40</f>
        <v>5.4618387649307314</v>
      </c>
      <c r="W28" s="61">
        <f>MuniC!W40</f>
        <v>5.4689726931257132</v>
      </c>
      <c r="X28" s="61">
        <f>MuniC!X40</f>
        <v>5.474713275970112</v>
      </c>
      <c r="Y28" s="61">
        <f>MuniC!Y40</f>
        <v>5.4780244441547623</v>
      </c>
      <c r="Z28" s="61">
        <f>MuniC!Z40</f>
        <v>5.4799733031434421</v>
      </c>
      <c r="AA28" s="61">
        <f>MuniC!AA40</f>
        <v>5.4804751343330267</v>
      </c>
      <c r="AB28" s="61">
        <f>MuniC!AB40</f>
        <v>5.4794413620824818</v>
      </c>
      <c r="AC28" s="61">
        <f>MuniC!AC40</f>
        <v>5.476779398537329</v>
      </c>
      <c r="AD28" s="61">
        <f>MuniC!AD40</f>
        <v>5.4726666648600668</v>
      </c>
      <c r="AE28" s="61">
        <f>MuniC!AE40</f>
        <v>5.4670185106099609</v>
      </c>
      <c r="AF28" s="61">
        <f>MuniC!AF40</f>
        <v>5.4603282719007096</v>
      </c>
      <c r="AG28" s="61">
        <f>MuniC!AG40</f>
        <v>5.4528381133457868</v>
      </c>
      <c r="AH28" s="61">
        <f>MuniC!AH40</f>
        <v>5.4445060609692915</v>
      </c>
      <c r="AI28" s="61">
        <f>MuniC!AI40</f>
        <v>5.4352883422846272</v>
      </c>
      <c r="AJ28" s="61">
        <f>MuniC!AJ40</f>
        <v>5.4251393161604442</v>
      </c>
      <c r="AK28" s="61">
        <f>MuniC!AK40</f>
        <v>5.4143486096748603</v>
      </c>
      <c r="AL28" s="61">
        <f>MuniC!AL40</f>
        <v>5.4028868561297054</v>
      </c>
      <c r="AM28" s="61">
        <f>MuniC!AM40</f>
        <v>5.3907235043372399</v>
      </c>
      <c r="AN28" s="61">
        <f>MuniC!AN40</f>
        <v>5.377826773980817</v>
      </c>
      <c r="AO28" s="61">
        <f>MuniC!AO40</f>
        <v>5.3626454799612562</v>
      </c>
      <c r="AP28" s="61">
        <f>MuniC!AP40</f>
        <v>5.3450541555160918</v>
      </c>
      <c r="AQ28" s="61">
        <f>MuniC!AQ40</f>
        <v>5.3249218619844019</v>
      </c>
      <c r="AR28" s="61">
        <f>MuniC!AR40</f>
        <v>5.3021119734129973</v>
      </c>
      <c r="AS28" s="61">
        <f>MuniC!AS40</f>
        <v>5.2764819531636737</v>
      </c>
      <c r="AT28" s="61">
        <f>MuniC!AT40</f>
        <v>5.2478831222354705</v>
      </c>
      <c r="AU28" s="61">
        <f>MuniC!AU40</f>
        <v>5.2161604190058792</v>
      </c>
      <c r="AV28" s="61">
        <f>MuniC!AV40</f>
        <v>5.1811521500846522</v>
      </c>
      <c r="AW28" s="61">
        <f>MuniC!AW40</f>
        <v>5.1426897319631975</v>
      </c>
    </row>
    <row r="29" spans="1:49" x14ac:dyDescent="0.25">
      <c r="A29" t="s">
        <v>345</v>
      </c>
      <c r="F29" s="103">
        <f t="shared" ref="F29:F35" si="7">NPV($F$11,J29:AW29)</f>
        <v>15.822425820167251</v>
      </c>
      <c r="G29" s="258">
        <f>IF(F16=0,0,IRR(I29:AW29))</f>
        <v>3.0950833238067466E-2</v>
      </c>
      <c r="H29" s="61">
        <f t="shared" ref="H29:H35" si="8">SUM(J29:AW29)</f>
        <v>33.898072335919132</v>
      </c>
      <c r="I29" s="261">
        <f t="shared" ref="I29:I35" si="9">-F16</f>
        <v>-16.746842236508289</v>
      </c>
      <c r="J29" s="61">
        <f>ImpactC!J21</f>
        <v>0</v>
      </c>
      <c r="K29" s="61">
        <f>ImpactC!K21</f>
        <v>0</v>
      </c>
      <c r="L29" s="61">
        <f>ImpactC!L21</f>
        <v>0</v>
      </c>
      <c r="M29" s="61">
        <f>ImpactC!M21</f>
        <v>0</v>
      </c>
      <c r="N29" s="61">
        <f>ImpactC!N21</f>
        <v>0</v>
      </c>
      <c r="O29" s="61">
        <f>ImpactC!O21</f>
        <v>0.3773893235039617</v>
      </c>
      <c r="P29" s="61">
        <f>ImpactC!P21</f>
        <v>0.38871100320908053</v>
      </c>
      <c r="Q29" s="61">
        <f>ImpactC!Q21</f>
        <v>0.40037233330535299</v>
      </c>
      <c r="R29" s="61">
        <f>ImpactC!R21</f>
        <v>0.41238350330451357</v>
      </c>
      <c r="S29" s="61">
        <f>ImpactC!S21</f>
        <v>0.42475500840364899</v>
      </c>
      <c r="T29" s="61">
        <f>ImpactC!T21</f>
        <v>1.0640030613865761</v>
      </c>
      <c r="U29" s="61">
        <f>ImpactC!U21</f>
        <v>1.0639593116207104</v>
      </c>
      <c r="V29" s="61">
        <f>ImpactC!V21</f>
        <v>1.063914249361869</v>
      </c>
      <c r="W29" s="61">
        <f>ImpactC!W21</f>
        <v>1.0638678352352622</v>
      </c>
      <c r="X29" s="61">
        <f>ImpactC!X21</f>
        <v>1.0638200286848574</v>
      </c>
      <c r="Y29" s="61">
        <f>ImpactC!Y21</f>
        <v>1.0637707879379401</v>
      </c>
      <c r="Z29" s="61">
        <f>ImpactC!Z21</f>
        <v>1.0637200699686156</v>
      </c>
      <c r="AA29" s="61">
        <f>ImpactC!AA21</f>
        <v>1.0636678304602112</v>
      </c>
      <c r="AB29" s="61">
        <f>ImpactC!AB21</f>
        <v>1.0636140237665548</v>
      </c>
      <c r="AC29" s="61">
        <f>ImpactC!AC21</f>
        <v>1.0635586028720885</v>
      </c>
      <c r="AD29" s="61">
        <f>ImpactC!AD21</f>
        <v>1.0635015193507884</v>
      </c>
      <c r="AE29" s="61">
        <f>ImpactC!AE21</f>
        <v>1.063442723323849</v>
      </c>
      <c r="AF29" s="61">
        <f>ImpactC!AF21</f>
        <v>1.0633821634161018</v>
      </c>
      <c r="AG29" s="61">
        <f>ImpactC!AG21</f>
        <v>1.0633197867111219</v>
      </c>
      <c r="AH29" s="61">
        <f>ImpactC!AH21</f>
        <v>1.0632555387049927</v>
      </c>
      <c r="AI29" s="61">
        <f>ImpactC!AI21</f>
        <v>1.0631893632586797</v>
      </c>
      <c r="AJ29" s="61">
        <f>ImpactC!AJ21</f>
        <v>1.0631212025489774</v>
      </c>
      <c r="AK29" s="61">
        <f>ImpactC!AK21</f>
        <v>1.0630509970179838</v>
      </c>
      <c r="AL29" s="61">
        <f>ImpactC!AL21</f>
        <v>1.0629786853210603</v>
      </c>
      <c r="AM29" s="61">
        <f>ImpactC!AM21</f>
        <v>1.0629042042732293</v>
      </c>
      <c r="AN29" s="61">
        <f>ImpactC!AN21</f>
        <v>1.0628274887939633</v>
      </c>
      <c r="AO29" s="61">
        <f>ImpactC!AO21</f>
        <v>1.0627484718503193</v>
      </c>
      <c r="AP29" s="61">
        <f>ImpactC!AP21</f>
        <v>1.0626670843983661</v>
      </c>
      <c r="AQ29" s="61">
        <f>ImpactC!AQ21</f>
        <v>1.0625832553228542</v>
      </c>
      <c r="AR29" s="61">
        <f>ImpactC!AR21</f>
        <v>1.0624969113750768</v>
      </c>
      <c r="AS29" s="61">
        <f>ImpactC!AS21</f>
        <v>1.0624079771088664</v>
      </c>
      <c r="AT29" s="61">
        <f>ImpactC!AT21</f>
        <v>1.0623163748146693</v>
      </c>
      <c r="AU29" s="61">
        <f>ImpactC!AU21</f>
        <v>1.0622220244516465</v>
      </c>
      <c r="AV29" s="61">
        <f>ImpactC!AV21</f>
        <v>1.0621248435777333</v>
      </c>
      <c r="AW29" s="61">
        <f>ImpactC!AW21</f>
        <v>1.0620247472776025</v>
      </c>
    </row>
    <row r="30" spans="1:49" x14ac:dyDescent="0.25">
      <c r="A30" t="s">
        <v>402</v>
      </c>
      <c r="D30" s="61">
        <f>MAX(J30:AW30)</f>
        <v>6.5441429647932381</v>
      </c>
      <c r="E30" s="61">
        <f>AVERAGEIF(J30:AW30,"&lt;&gt;0")</f>
        <v>6.3636211781950163</v>
      </c>
      <c r="F30" s="103">
        <f t="shared" si="7"/>
        <v>109.32789773488894</v>
      </c>
      <c r="G30" s="258">
        <f t="shared" ref="G30:G35" si="10">IRR(I30:AW30)</f>
        <v>3.4580610919336063E-2</v>
      </c>
      <c r="H30" s="61">
        <f t="shared" si="8"/>
        <v>222.72674123682557</v>
      </c>
      <c r="I30" s="261">
        <f t="shared" si="9"/>
        <v>-107.39380125993354</v>
      </c>
      <c r="J30" s="61">
        <f>J28+J29</f>
        <v>0</v>
      </c>
      <c r="K30" s="61">
        <f t="shared" ref="K30:AW30" si="11">K28+K29</f>
        <v>0</v>
      </c>
      <c r="L30" s="61">
        <f t="shared" si="11"/>
        <v>0</v>
      </c>
      <c r="M30" s="61">
        <f t="shared" si="11"/>
        <v>0</v>
      </c>
      <c r="N30" s="61">
        <f t="shared" si="11"/>
        <v>0</v>
      </c>
      <c r="O30" s="61">
        <f t="shared" si="11"/>
        <v>5.7405759451336849</v>
      </c>
      <c r="P30" s="61">
        <f t="shared" si="11"/>
        <v>5.7702055680339646</v>
      </c>
      <c r="Q30" s="61">
        <f t="shared" si="11"/>
        <v>5.7996038510178254</v>
      </c>
      <c r="R30" s="61">
        <f t="shared" si="11"/>
        <v>5.827961023388653</v>
      </c>
      <c r="S30" s="61">
        <f t="shared" si="11"/>
        <v>5.8551881600549791</v>
      </c>
      <c r="T30" s="61">
        <f t="shared" si="11"/>
        <v>6.5066772534492729</v>
      </c>
      <c r="U30" s="61">
        <f t="shared" si="11"/>
        <v>6.5171403967031623</v>
      </c>
      <c r="V30" s="61">
        <f t="shared" si="11"/>
        <v>6.5257530142926008</v>
      </c>
      <c r="W30" s="61">
        <f t="shared" si="11"/>
        <v>6.5328405283609756</v>
      </c>
      <c r="X30" s="61">
        <f t="shared" si="11"/>
        <v>6.538533304654969</v>
      </c>
      <c r="Y30" s="61">
        <f t="shared" si="11"/>
        <v>6.5417952320927029</v>
      </c>
      <c r="Z30" s="61">
        <f t="shared" si="11"/>
        <v>6.5436933731120579</v>
      </c>
      <c r="AA30" s="61">
        <f t="shared" si="11"/>
        <v>6.5441429647932381</v>
      </c>
      <c r="AB30" s="61">
        <f t="shared" si="11"/>
        <v>6.543055385849037</v>
      </c>
      <c r="AC30" s="61">
        <f t="shared" si="11"/>
        <v>6.5403380014094177</v>
      </c>
      <c r="AD30" s="61">
        <f t="shared" si="11"/>
        <v>6.5361681842108554</v>
      </c>
      <c r="AE30" s="61">
        <f t="shared" si="11"/>
        <v>6.53046123393381</v>
      </c>
      <c r="AF30" s="61">
        <f t="shared" si="11"/>
        <v>6.5237104353168114</v>
      </c>
      <c r="AG30" s="61">
        <f t="shared" si="11"/>
        <v>6.5161579000569088</v>
      </c>
      <c r="AH30" s="61">
        <f t="shared" si="11"/>
        <v>6.5077615996742839</v>
      </c>
      <c r="AI30" s="61">
        <f t="shared" si="11"/>
        <v>6.4984777055433067</v>
      </c>
      <c r="AJ30" s="61">
        <f t="shared" si="11"/>
        <v>6.4882605187094216</v>
      </c>
      <c r="AK30" s="61">
        <f t="shared" si="11"/>
        <v>6.4773996066928436</v>
      </c>
      <c r="AL30" s="61">
        <f t="shared" si="11"/>
        <v>6.465865541450766</v>
      </c>
      <c r="AM30" s="61">
        <f t="shared" si="11"/>
        <v>6.453627708610469</v>
      </c>
      <c r="AN30" s="61">
        <f t="shared" si="11"/>
        <v>6.44065426277478</v>
      </c>
      <c r="AO30" s="61">
        <f t="shared" si="11"/>
        <v>6.425393951811575</v>
      </c>
      <c r="AP30" s="61">
        <f t="shared" si="11"/>
        <v>6.4077212399144576</v>
      </c>
      <c r="AQ30" s="61">
        <f t="shared" si="11"/>
        <v>6.3875051173072563</v>
      </c>
      <c r="AR30" s="61">
        <f t="shared" si="11"/>
        <v>6.3646088847880744</v>
      </c>
      <c r="AS30" s="61">
        <f t="shared" si="11"/>
        <v>6.3388899302725399</v>
      </c>
      <c r="AT30" s="61">
        <f t="shared" si="11"/>
        <v>6.3101994970501396</v>
      </c>
      <c r="AU30" s="61">
        <f t="shared" si="11"/>
        <v>6.2783824434575255</v>
      </c>
      <c r="AV30" s="61">
        <f t="shared" si="11"/>
        <v>6.243276993662386</v>
      </c>
      <c r="AW30" s="61">
        <f t="shared" si="11"/>
        <v>6.2047144792408</v>
      </c>
    </row>
    <row r="31" spans="1:49" x14ac:dyDescent="0.25">
      <c r="F31" s="103"/>
      <c r="G31" s="258"/>
      <c r="H31" s="61"/>
      <c r="I31" s="2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</row>
    <row r="32" spans="1:49" x14ac:dyDescent="0.25">
      <c r="A32" t="s">
        <v>407</v>
      </c>
      <c r="E32" s="261">
        <f>F28</f>
        <v>93.50547191472171</v>
      </c>
      <c r="F32" s="103">
        <f t="shared" si="7"/>
        <v>45.360695064672619</v>
      </c>
      <c r="G32" s="258">
        <f t="shared" si="10"/>
        <v>3.2772646877946343E-2</v>
      </c>
      <c r="H32" s="61">
        <f t="shared" si="8"/>
        <v>80.04451777354025</v>
      </c>
      <c r="I32" s="261">
        <f t="shared" si="9"/>
        <v>-45.995581389391809</v>
      </c>
      <c r="J32" s="61">
        <f>MuniW!J40</f>
        <v>0</v>
      </c>
      <c r="K32" s="61">
        <f>MuniW!K40</f>
        <v>0</v>
      </c>
      <c r="L32" s="61">
        <f>MuniW!L40</f>
        <v>0</v>
      </c>
      <c r="M32" s="61">
        <f>MuniW!M40</f>
        <v>0</v>
      </c>
      <c r="N32" s="61">
        <f>MuniW!N40</f>
        <v>0</v>
      </c>
      <c r="O32" s="61">
        <f>MuniW!O40</f>
        <v>3.1363417114677139</v>
      </c>
      <c r="P32" s="61">
        <f>MuniW!P40</f>
        <v>3.1515294329825565</v>
      </c>
      <c r="Q32" s="61">
        <f>MuniW!Q40</f>
        <v>3.1662434780343123</v>
      </c>
      <c r="R32" s="61">
        <f>MuniW!R40</f>
        <v>3.1798036321846403</v>
      </c>
      <c r="S32" s="61">
        <f>MuniW!S40</f>
        <v>3.1921274193389095</v>
      </c>
      <c r="T32" s="61">
        <f>MuniW!T40</f>
        <v>3.2022822199540277</v>
      </c>
      <c r="U32" s="61">
        <f>MuniW!U40</f>
        <v>3.2109984238153375</v>
      </c>
      <c r="V32" s="61">
        <f>MuniW!V40</f>
        <v>3.2181805757970556</v>
      </c>
      <c r="W32" s="61">
        <f>MuniW!W40</f>
        <v>3.2240986690299929</v>
      </c>
      <c r="X32" s="61">
        <f>MuniW!X40</f>
        <v>3.2288608846783715</v>
      </c>
      <c r="Y32" s="61">
        <f>MuniW!Y40</f>
        <v>3.231607730664356</v>
      </c>
      <c r="Z32" s="61">
        <f>MuniW!Z40</f>
        <v>3.2332244457303929</v>
      </c>
      <c r="AA32" s="61">
        <f>MuniW!AA40</f>
        <v>3.2336407498598971</v>
      </c>
      <c r="AB32" s="61">
        <f>MuniW!AB40</f>
        <v>3.2327831633531181</v>
      </c>
      <c r="AC32" s="61">
        <f>MuniW!AC40</f>
        <v>3.230574878098162</v>
      </c>
      <c r="AD32" s="61">
        <f>MuniW!AD40</f>
        <v>3.227163077379255</v>
      </c>
      <c r="AE32" s="61">
        <f>MuniW!AE40</f>
        <v>3.2224775377252888</v>
      </c>
      <c r="AF32" s="61">
        <f>MuniW!AF40</f>
        <v>3.2169275160051658</v>
      </c>
      <c r="AG32" s="61">
        <f>MuniW!AG40</f>
        <v>3.2107139047315485</v>
      </c>
      <c r="AH32" s="61">
        <f>MuniW!AH40</f>
        <v>3.2038018835507787</v>
      </c>
      <c r="AI32" s="61">
        <f>MuniW!AI40</f>
        <v>3.1961551401185702</v>
      </c>
      <c r="AJ32" s="61">
        <f>MuniW!AJ40</f>
        <v>3.187735811918901</v>
      </c>
      <c r="AK32" s="61">
        <f>MuniW!AK40</f>
        <v>3.1787841649040267</v>
      </c>
      <c r="AL32" s="61">
        <f>MuniW!AL40</f>
        <v>3.1692758373404146</v>
      </c>
      <c r="AM32" s="61">
        <f>MuniW!AM40</f>
        <v>3.1591854848774545</v>
      </c>
      <c r="AN32" s="61">
        <f>MuniW!AN40</f>
        <v>0</v>
      </c>
      <c r="AO32" s="61">
        <f>MuniW!AO40</f>
        <v>0</v>
      </c>
      <c r="AP32" s="61">
        <f>MuniW!AP40</f>
        <v>0</v>
      </c>
      <c r="AQ32" s="61">
        <f>MuniW!AQ40</f>
        <v>0</v>
      </c>
      <c r="AR32" s="61">
        <f>MuniW!AR40</f>
        <v>0</v>
      </c>
      <c r="AS32" s="61">
        <f>MuniW!AS40</f>
        <v>0</v>
      </c>
      <c r="AT32" s="61">
        <f>MuniW!AT40</f>
        <v>0</v>
      </c>
      <c r="AU32" s="61">
        <f>MuniW!AU40</f>
        <v>0</v>
      </c>
      <c r="AV32" s="61">
        <f>MuniW!AV40</f>
        <v>0</v>
      </c>
      <c r="AW32" s="61">
        <f>MuniW!AW40</f>
        <v>0</v>
      </c>
    </row>
    <row r="33" spans="1:51" x14ac:dyDescent="0.25">
      <c r="A33" t="s">
        <v>347</v>
      </c>
      <c r="E33" s="261">
        <f>F29</f>
        <v>15.822425820167251</v>
      </c>
      <c r="F33" s="103">
        <f t="shared" si="7"/>
        <v>15.822425820167251</v>
      </c>
      <c r="G33" s="258">
        <f>IF(F20=0,0,IRR(I33:AW33))</f>
        <v>3.0950833238067466E-2</v>
      </c>
      <c r="H33" s="61">
        <f t="shared" si="8"/>
        <v>33.898072335919132</v>
      </c>
      <c r="I33" s="261">
        <f t="shared" si="9"/>
        <v>-16.746842236508289</v>
      </c>
      <c r="J33" s="61">
        <f>ImpactW!J21</f>
        <v>0</v>
      </c>
      <c r="K33" s="61">
        <f>ImpactW!K21</f>
        <v>0</v>
      </c>
      <c r="L33" s="61">
        <f>ImpactW!L21</f>
        <v>0</v>
      </c>
      <c r="M33" s="61">
        <f>ImpactW!M21</f>
        <v>0</v>
      </c>
      <c r="N33" s="61">
        <f>ImpactW!N21</f>
        <v>0</v>
      </c>
      <c r="O33" s="61">
        <f>ImpactW!O21</f>
        <v>0.3773893235039617</v>
      </c>
      <c r="P33" s="61">
        <f>ImpactW!P21</f>
        <v>0.38871100320908053</v>
      </c>
      <c r="Q33" s="61">
        <f>ImpactW!Q21</f>
        <v>0.40037233330535299</v>
      </c>
      <c r="R33" s="61">
        <f>ImpactW!R21</f>
        <v>0.41238350330451357</v>
      </c>
      <c r="S33" s="61">
        <f>ImpactW!S21</f>
        <v>0.42475500840364899</v>
      </c>
      <c r="T33" s="61">
        <f>ImpactW!T21</f>
        <v>1.0640030613865761</v>
      </c>
      <c r="U33" s="61">
        <f>ImpactW!U21</f>
        <v>1.0639593116207104</v>
      </c>
      <c r="V33" s="61">
        <f>ImpactW!V21</f>
        <v>1.063914249361869</v>
      </c>
      <c r="W33" s="61">
        <f>ImpactW!W21</f>
        <v>1.0638678352352622</v>
      </c>
      <c r="X33" s="61">
        <f>ImpactW!X21</f>
        <v>1.0638200286848574</v>
      </c>
      <c r="Y33" s="61">
        <f>ImpactW!Y21</f>
        <v>1.0637707879379401</v>
      </c>
      <c r="Z33" s="61">
        <f>ImpactW!Z21</f>
        <v>1.0637200699686156</v>
      </c>
      <c r="AA33" s="61">
        <f>ImpactW!AA21</f>
        <v>1.0636678304602112</v>
      </c>
      <c r="AB33" s="61">
        <f>ImpactW!AB21</f>
        <v>1.0636140237665548</v>
      </c>
      <c r="AC33" s="61">
        <f>ImpactW!AC21</f>
        <v>1.0635586028720885</v>
      </c>
      <c r="AD33" s="61">
        <f>ImpactW!AD21</f>
        <v>1.0635015193507884</v>
      </c>
      <c r="AE33" s="61">
        <f>ImpactW!AE21</f>
        <v>1.063442723323849</v>
      </c>
      <c r="AF33" s="61">
        <f>ImpactW!AF21</f>
        <v>1.0633821634161018</v>
      </c>
      <c r="AG33" s="61">
        <f>ImpactW!AG21</f>
        <v>1.0633197867111219</v>
      </c>
      <c r="AH33" s="61">
        <f>ImpactW!AH21</f>
        <v>1.0632555387049927</v>
      </c>
      <c r="AI33" s="61">
        <f>ImpactW!AI21</f>
        <v>1.0631893632586797</v>
      </c>
      <c r="AJ33" s="61">
        <f>ImpactW!AJ21</f>
        <v>1.0631212025489774</v>
      </c>
      <c r="AK33" s="61">
        <f>ImpactW!AK21</f>
        <v>1.0630509970179838</v>
      </c>
      <c r="AL33" s="61">
        <f>ImpactW!AL21</f>
        <v>1.0629786853210603</v>
      </c>
      <c r="AM33" s="61">
        <f>ImpactW!AM21</f>
        <v>1.0629042042732293</v>
      </c>
      <c r="AN33" s="61">
        <f>ImpactW!AN21</f>
        <v>1.0628274887939633</v>
      </c>
      <c r="AO33" s="61">
        <f>ImpactW!AO21</f>
        <v>1.0627484718503193</v>
      </c>
      <c r="AP33" s="61">
        <f>ImpactW!AP21</f>
        <v>1.0626670843983661</v>
      </c>
      <c r="AQ33" s="61">
        <f>ImpactW!AQ21</f>
        <v>1.0625832553228542</v>
      </c>
      <c r="AR33" s="61">
        <f>ImpactW!AR21</f>
        <v>1.0624969113750768</v>
      </c>
      <c r="AS33" s="61">
        <f>ImpactW!AS21</f>
        <v>1.0624079771088664</v>
      </c>
      <c r="AT33" s="61">
        <f>ImpactW!AT21</f>
        <v>1.0623163748146693</v>
      </c>
      <c r="AU33" s="61">
        <f>ImpactW!AU21</f>
        <v>1.0622220244516465</v>
      </c>
      <c r="AV33" s="61">
        <f>ImpactW!AV21</f>
        <v>1.0621248435777333</v>
      </c>
      <c r="AW33" s="61">
        <f>ImpactW!AW21</f>
        <v>1.0620247472776025</v>
      </c>
    </row>
    <row r="34" spans="1:51" x14ac:dyDescent="0.25">
      <c r="A34" t="s">
        <v>11</v>
      </c>
      <c r="E34">
        <v>0</v>
      </c>
      <c r="F34" s="103">
        <f t="shared" si="7"/>
        <v>46.969599597906978</v>
      </c>
      <c r="G34" s="258">
        <f t="shared" si="10"/>
        <v>3.0678662046422112E-2</v>
      </c>
      <c r="H34" s="61">
        <f t="shared" si="8"/>
        <v>116.64097136509604</v>
      </c>
      <c r="I34" s="261">
        <f t="shared" si="9"/>
        <v>-50.588753450067792</v>
      </c>
      <c r="J34" s="61">
        <f>WIFIA!J21</f>
        <v>0</v>
      </c>
      <c r="K34" s="61">
        <f>WIFIA!K21</f>
        <v>0</v>
      </c>
      <c r="L34" s="61">
        <f>WIFIA!L21</f>
        <v>0</v>
      </c>
      <c r="M34" s="61">
        <f>WIFIA!M21</f>
        <v>0</v>
      </c>
      <c r="N34" s="61">
        <f>WIFIA!N21</f>
        <v>0</v>
      </c>
      <c r="O34" s="61">
        <f>WIFIA!O21</f>
        <v>0.56776242046698422</v>
      </c>
      <c r="P34" s="61">
        <f>WIFIA!P21</f>
        <v>0.58479529308099365</v>
      </c>
      <c r="Q34" s="61">
        <f>WIFIA!Q21</f>
        <v>0.60233915187342357</v>
      </c>
      <c r="R34" s="61">
        <f>WIFIA!R21</f>
        <v>0.62040932642962621</v>
      </c>
      <c r="S34" s="61">
        <f>WIFIA!S21</f>
        <v>0.63902160622251492</v>
      </c>
      <c r="T34" s="61">
        <f>WIFIA!T21</f>
        <v>2.647140855853654</v>
      </c>
      <c r="U34" s="61">
        <f>WIFIA!U21</f>
        <v>2.6469433981773314</v>
      </c>
      <c r="V34" s="61">
        <f>WIFIA!V21</f>
        <v>2.6467400167707194</v>
      </c>
      <c r="W34" s="61">
        <f>WIFIA!W21</f>
        <v>2.6465305339219087</v>
      </c>
      <c r="X34" s="61">
        <f>WIFIA!X21</f>
        <v>2.6463147665876336</v>
      </c>
      <c r="Y34" s="61">
        <f>WIFIA!Y21</f>
        <v>2.6460925262333301</v>
      </c>
      <c r="Z34" s="61">
        <f>WIFIA!Z21</f>
        <v>2.6458636186683977</v>
      </c>
      <c r="AA34" s="61">
        <f>WIFIA!AA21</f>
        <v>2.6456278438765168</v>
      </c>
      <c r="AB34" s="61">
        <f>WIFIA!AB21</f>
        <v>2.6453849958408799</v>
      </c>
      <c r="AC34" s="61">
        <f>WIFIA!AC21</f>
        <v>2.6451348623641744</v>
      </c>
      <c r="AD34" s="61">
        <f>WIFIA!AD21</f>
        <v>2.6448772248831673</v>
      </c>
      <c r="AE34" s="61">
        <f>WIFIA!AE21</f>
        <v>2.6446118582777296</v>
      </c>
      <c r="AF34" s="61">
        <f>WIFIA!AF21</f>
        <v>2.6443385306741289</v>
      </c>
      <c r="AG34" s="61">
        <f>WIFIA!AG21</f>
        <v>2.6440570032424207</v>
      </c>
      <c r="AH34" s="61">
        <f>WIFIA!AH21</f>
        <v>2.6437670299877611</v>
      </c>
      <c r="AI34" s="61">
        <f>WIFIA!AI21</f>
        <v>2.6434683575354612</v>
      </c>
      <c r="AJ34" s="61">
        <f>WIFIA!AJ21</f>
        <v>2.6431607249095928</v>
      </c>
      <c r="AK34" s="61">
        <f>WIFIA!AK21</f>
        <v>2.6428438633049485</v>
      </c>
      <c r="AL34" s="61">
        <f>WIFIA!AL21</f>
        <v>2.6425174958521644</v>
      </c>
      <c r="AM34" s="61">
        <f>WIFIA!AM21</f>
        <v>2.642181337375797</v>
      </c>
      <c r="AN34" s="61">
        <f>WIFIA!AN21</f>
        <v>2.6418350941451383</v>
      </c>
      <c r="AO34" s="61">
        <f>WIFIA!AO21</f>
        <v>2.6414784636175601</v>
      </c>
      <c r="AP34" s="61">
        <f>WIFIA!AP21</f>
        <v>2.6411111341741549</v>
      </c>
      <c r="AQ34" s="61">
        <f>WIFIA!AQ21</f>
        <v>2.6407327848474469</v>
      </c>
      <c r="AR34" s="61">
        <f>WIFIA!AR21</f>
        <v>2.6403430850409375</v>
      </c>
      <c r="AS34" s="61">
        <f>WIFIA!AS21</f>
        <v>2.6399416942402336</v>
      </c>
      <c r="AT34" s="61">
        <f>WIFIA!AT21</f>
        <v>2.6395282617155083</v>
      </c>
      <c r="AU34" s="61">
        <f>WIFIA!AU21</f>
        <v>2.6391024262150409</v>
      </c>
      <c r="AV34" s="61">
        <f>WIFIA!AV21</f>
        <v>2.6386638156495601</v>
      </c>
      <c r="AW34" s="61">
        <f>WIFIA!AW21</f>
        <v>36.96630996303918</v>
      </c>
    </row>
    <row r="35" spans="1:51" x14ac:dyDescent="0.25">
      <c r="A35" t="s">
        <v>403</v>
      </c>
      <c r="C35" s="61">
        <f>MAX(J35:AW35)</f>
        <v>38.028334710316784</v>
      </c>
      <c r="D35" s="61">
        <f>AVERAGEIF(J35:AW35,"&lt;&gt;0")</f>
        <v>6.5881017564158704</v>
      </c>
      <c r="F35" s="103">
        <f t="shared" si="7"/>
        <v>108.15272048274684</v>
      </c>
      <c r="G35" s="258">
        <f t="shared" si="10"/>
        <v>3.1377570020989731E-2</v>
      </c>
      <c r="H35" s="61">
        <f t="shared" si="8"/>
        <v>230.58356147455547</v>
      </c>
      <c r="I35" s="261">
        <f t="shared" si="9"/>
        <v>-113.33117707596787</v>
      </c>
      <c r="J35" s="61">
        <f>SUM(J32:J34)</f>
        <v>0</v>
      </c>
      <c r="K35" s="61">
        <f t="shared" ref="K35:AW35" si="12">SUM(K32:K34)</f>
        <v>0</v>
      </c>
      <c r="L35" s="61">
        <f t="shared" si="12"/>
        <v>0</v>
      </c>
      <c r="M35" s="61">
        <f t="shared" si="12"/>
        <v>0</v>
      </c>
      <c r="N35" s="61">
        <f t="shared" si="12"/>
        <v>0</v>
      </c>
      <c r="O35" s="61">
        <f t="shared" si="12"/>
        <v>4.0814934554386602</v>
      </c>
      <c r="P35" s="61">
        <f t="shared" si="12"/>
        <v>4.1250357292726303</v>
      </c>
      <c r="Q35" s="61">
        <f t="shared" si="12"/>
        <v>4.1689549632130891</v>
      </c>
      <c r="R35" s="61">
        <f t="shared" si="12"/>
        <v>4.2125964619187801</v>
      </c>
      <c r="S35" s="61">
        <f t="shared" si="12"/>
        <v>4.2559040339650736</v>
      </c>
      <c r="T35" s="61">
        <f t="shared" si="12"/>
        <v>6.913426137194258</v>
      </c>
      <c r="U35" s="61">
        <f t="shared" si="12"/>
        <v>6.9219011336133791</v>
      </c>
      <c r="V35" s="61">
        <f t="shared" si="12"/>
        <v>6.9288348419296444</v>
      </c>
      <c r="W35" s="61">
        <f t="shared" si="12"/>
        <v>6.934497038187164</v>
      </c>
      <c r="X35" s="61">
        <f t="shared" si="12"/>
        <v>6.938995679950863</v>
      </c>
      <c r="Y35" s="61">
        <f t="shared" si="12"/>
        <v>6.9414710448356267</v>
      </c>
      <c r="Z35" s="61">
        <f t="shared" si="12"/>
        <v>6.9428081343674064</v>
      </c>
      <c r="AA35" s="61">
        <f t="shared" si="12"/>
        <v>6.9429364241966258</v>
      </c>
      <c r="AB35" s="61">
        <f t="shared" si="12"/>
        <v>6.9417821829605533</v>
      </c>
      <c r="AC35" s="61">
        <f t="shared" si="12"/>
        <v>6.9392683433344251</v>
      </c>
      <c r="AD35" s="61">
        <f t="shared" si="12"/>
        <v>6.935541821613211</v>
      </c>
      <c r="AE35" s="61">
        <f t="shared" si="12"/>
        <v>6.9305321193268679</v>
      </c>
      <c r="AF35" s="61">
        <f t="shared" si="12"/>
        <v>6.9246482100953965</v>
      </c>
      <c r="AG35" s="61">
        <f t="shared" si="12"/>
        <v>6.9180906946850911</v>
      </c>
      <c r="AH35" s="61">
        <f t="shared" si="12"/>
        <v>6.9108244522435323</v>
      </c>
      <c r="AI35" s="61">
        <f t="shared" si="12"/>
        <v>6.9028128609127108</v>
      </c>
      <c r="AJ35" s="61">
        <f t="shared" si="12"/>
        <v>6.8940177393774711</v>
      </c>
      <c r="AK35" s="61">
        <f t="shared" si="12"/>
        <v>6.8846790252269585</v>
      </c>
      <c r="AL35" s="61">
        <f t="shared" si="12"/>
        <v>6.8747720185136396</v>
      </c>
      <c r="AM35" s="61">
        <f t="shared" si="12"/>
        <v>6.864271026526481</v>
      </c>
      <c r="AN35" s="61">
        <f t="shared" si="12"/>
        <v>3.7046625829391013</v>
      </c>
      <c r="AO35" s="61">
        <f t="shared" si="12"/>
        <v>3.7042269354678794</v>
      </c>
      <c r="AP35" s="61">
        <f t="shared" si="12"/>
        <v>3.7037782185725208</v>
      </c>
      <c r="AQ35" s="61">
        <f t="shared" si="12"/>
        <v>3.7033160401703009</v>
      </c>
      <c r="AR35" s="61">
        <f t="shared" si="12"/>
        <v>3.7028399964160146</v>
      </c>
      <c r="AS35" s="61">
        <f t="shared" si="12"/>
        <v>3.7023496713490998</v>
      </c>
      <c r="AT35" s="61">
        <f t="shared" si="12"/>
        <v>3.7018446365301774</v>
      </c>
      <c r="AU35" s="61">
        <f t="shared" si="12"/>
        <v>3.7013244506666876</v>
      </c>
      <c r="AV35" s="61">
        <f t="shared" si="12"/>
        <v>3.7007886592272934</v>
      </c>
      <c r="AW35" s="61">
        <f t="shared" si="12"/>
        <v>38.028334710316784</v>
      </c>
    </row>
    <row r="37" spans="1:51" x14ac:dyDescent="0.25">
      <c r="A37" t="s">
        <v>351</v>
      </c>
      <c r="F37" s="261">
        <f>F30-F35</f>
        <v>1.1751772521420918</v>
      </c>
      <c r="H37" s="3">
        <f>H30-H35</f>
        <v>-7.8568202377298917</v>
      </c>
      <c r="J37" s="103"/>
      <c r="K37" s="103"/>
      <c r="L37" s="103"/>
    </row>
    <row r="38" spans="1:51" x14ac:dyDescent="0.25">
      <c r="J38" s="261"/>
      <c r="K38" s="261"/>
    </row>
    <row r="40" spans="1:51" x14ac:dyDescent="0.25">
      <c r="A40" s="27" t="s">
        <v>441</v>
      </c>
    </row>
    <row r="41" spans="1:51" x14ac:dyDescent="0.25">
      <c r="D41" s="53" t="s">
        <v>364</v>
      </c>
      <c r="E41" s="53" t="s">
        <v>442</v>
      </c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</row>
    <row r="42" spans="1:51" x14ac:dyDescent="0.25">
      <c r="A42" t="s">
        <v>346</v>
      </c>
      <c r="D42" s="294">
        <f>MAX(J42:AW42)</f>
        <v>109.5976593348781</v>
      </c>
      <c r="E42" s="294">
        <f>AVERAGEIF(J42:AW42,"&lt;&gt;0")</f>
        <v>68.395807995759029</v>
      </c>
      <c r="F42" s="61"/>
      <c r="G42" s="61"/>
      <c r="H42" s="61"/>
      <c r="I42" s="61"/>
      <c r="J42" s="61">
        <f>MuniC!J21</f>
        <v>109.5976593348781</v>
      </c>
      <c r="K42" s="61">
        <f>MuniC!K21</f>
        <v>109.5976593348781</v>
      </c>
      <c r="L42" s="61">
        <f>MuniC!L21</f>
        <v>109.5976593348781</v>
      </c>
      <c r="M42" s="61">
        <f>MuniC!M21</f>
        <v>109.5976593348781</v>
      </c>
      <c r="N42" s="61">
        <f>MuniC!N21</f>
        <v>109.5976593348781</v>
      </c>
      <c r="O42" s="61">
        <f>MuniC!O21</f>
        <v>107.78499169179291</v>
      </c>
      <c r="P42" s="61">
        <f>MuniC!P21</f>
        <v>105.91794401941517</v>
      </c>
      <c r="Q42" s="61">
        <f>MuniC!Q21</f>
        <v>103.9948849168661</v>
      </c>
      <c r="R42" s="61">
        <f>MuniC!R21</f>
        <v>102.01413404124055</v>
      </c>
      <c r="S42" s="61">
        <f>MuniC!S21</f>
        <v>99.973960639346245</v>
      </c>
      <c r="T42" s="61">
        <f>MuniC!T21</f>
        <v>97.872582035395098</v>
      </c>
      <c r="U42" s="61">
        <f>MuniC!U21</f>
        <v>95.708162073325425</v>
      </c>
      <c r="V42" s="61">
        <f>MuniC!V21</f>
        <v>93.478809512393653</v>
      </c>
      <c r="W42" s="61">
        <f>MuniC!W21</f>
        <v>91.182576374633939</v>
      </c>
      <c r="X42" s="61">
        <f>MuniC!X21</f>
        <v>88.817456242741429</v>
      </c>
      <c r="Y42" s="61">
        <f>MuniC!Y21</f>
        <v>86.381382506892137</v>
      </c>
      <c r="Z42" s="61">
        <f>MuniC!Z21</f>
        <v>83.87222655896737</v>
      </c>
      <c r="AA42" s="61">
        <f>MuniC!AA21</f>
        <v>81.287795932604865</v>
      </c>
      <c r="AB42" s="61">
        <f>MuniC!AB21</f>
        <v>78.625832387451482</v>
      </c>
      <c r="AC42" s="61">
        <f>MuniC!AC21</f>
        <v>75.884009935943496</v>
      </c>
      <c r="AD42" s="61">
        <f>MuniC!AD21</f>
        <v>73.059932810890274</v>
      </c>
      <c r="AE42" s="61">
        <f>MuniC!AE21</f>
        <v>70.151133372085454</v>
      </c>
      <c r="AF42" s="61">
        <f>MuniC!AF21</f>
        <v>67.155069950116484</v>
      </c>
      <c r="AG42" s="61">
        <f>MuniC!AG21</f>
        <v>64.069124625488456</v>
      </c>
      <c r="AH42" s="61">
        <f>MuniC!AH21</f>
        <v>60.890600941121583</v>
      </c>
      <c r="AI42" s="61">
        <f>MuniC!AI21</f>
        <v>57.616721546223701</v>
      </c>
      <c r="AJ42" s="61">
        <f>MuniC!AJ21</f>
        <v>54.24462576947888</v>
      </c>
      <c r="AK42" s="61">
        <f>MuniC!AK21</f>
        <v>50.771367119431716</v>
      </c>
      <c r="AL42" s="61">
        <f>MuniC!AL21</f>
        <v>47.193910709883134</v>
      </c>
      <c r="AM42" s="61">
        <f>MuniC!AM21</f>
        <v>43.509130608048096</v>
      </c>
      <c r="AN42" s="61">
        <f>MuniC!AN21</f>
        <v>39.713807103158011</v>
      </c>
      <c r="AO42" s="61">
        <f>MuniC!AO21</f>
        <v>35.804623893121224</v>
      </c>
      <c r="AP42" s="61">
        <f>MuniC!AP21</f>
        <v>31.77816518678333</v>
      </c>
      <c r="AQ42" s="61">
        <f>MuniC!AQ21</f>
        <v>27.630912719255299</v>
      </c>
      <c r="AR42" s="61">
        <f>MuniC!AR21</f>
        <v>23.359242677701427</v>
      </c>
      <c r="AS42" s="61">
        <f>MuniC!AS21</f>
        <v>18.959422534900941</v>
      </c>
      <c r="AT42" s="61">
        <f>MuniC!AT21</f>
        <v>14.42760778781644</v>
      </c>
      <c r="AU42" s="61">
        <f>MuniC!AU21</f>
        <v>9.7598385983194031</v>
      </c>
      <c r="AV42" s="61">
        <f>MuniC!AV21</f>
        <v>4.9520363331374551</v>
      </c>
      <c r="AW42" s="61">
        <f>MuniC!AW21</f>
        <v>4.7961634663806763E-14</v>
      </c>
      <c r="AX42" s="61"/>
      <c r="AY42" s="61"/>
    </row>
    <row r="43" spans="1:51" x14ac:dyDescent="0.25">
      <c r="A43" t="s">
        <v>345</v>
      </c>
      <c r="D43" s="294">
        <f t="shared" ref="D43:D49" si="13">MAX(J43:AW43)</f>
        <v>20.814132981090285</v>
      </c>
      <c r="E43" s="294">
        <f t="shared" ref="E43:E49" si="14">AVERAGEIF(J43:AW43,"&lt;&gt;0")</f>
        <v>11.543249448437811</v>
      </c>
      <c r="F43" s="61"/>
      <c r="G43" s="61"/>
      <c r="H43" s="61"/>
      <c r="I43" s="61"/>
      <c r="J43" s="61">
        <f>ImpactC!J17</f>
        <v>2</v>
      </c>
      <c r="K43" s="61">
        <f>ImpactC!K17</f>
        <v>4.0602</v>
      </c>
      <c r="L43" s="61">
        <f>ImpactC!L17</f>
        <v>6.1824120200000001</v>
      </c>
      <c r="M43" s="61">
        <f>ImpactC!M17</f>
        <v>8.3685026218020013</v>
      </c>
      <c r="N43" s="61">
        <f>ImpactC!N17</f>
        <v>10.620394550718242</v>
      </c>
      <c r="O43" s="61">
        <f>ImpactC!O17</f>
        <v>12.562679103190899</v>
      </c>
      <c r="P43" s="61">
        <f>ImpactC!P17</f>
        <v>14.552104740987865</v>
      </c>
      <c r="Q43" s="61">
        <f>ImpactC!Q17</f>
        <v>16.589750760386245</v>
      </c>
      <c r="R43" s="61">
        <f>ImpactC!R17</f>
        <v>18.676718754969357</v>
      </c>
      <c r="S43" s="61">
        <f>ImpactC!S17</f>
        <v>20.814132981090285</v>
      </c>
      <c r="T43" s="61">
        <f>ImpactC!T17</f>
        <v>20.376635322434527</v>
      </c>
      <c r="U43" s="61">
        <f>ImpactC!U17</f>
        <v>19.926012734019096</v>
      </c>
      <c r="V43" s="61">
        <f>ImpactC!V17</f>
        <v>19.461871467951202</v>
      </c>
      <c r="W43" s="61">
        <f>ImpactC!W17</f>
        <v>18.983805963901272</v>
      </c>
      <c r="X43" s="61">
        <f>ImpactC!X17</f>
        <v>18.491398494729843</v>
      </c>
      <c r="Y43" s="61">
        <f>ImpactC!Y17</f>
        <v>17.984218801483273</v>
      </c>
      <c r="Z43" s="61">
        <f>ImpactC!Z17</f>
        <v>17.461823717439305</v>
      </c>
      <c r="AA43" s="61">
        <f>ImpactC!AA17</f>
        <v>16.923756780874015</v>
      </c>
      <c r="AB43" s="61">
        <f>ImpactC!AB17</f>
        <v>16.369547836211769</v>
      </c>
      <c r="AC43" s="61">
        <f>ImpactC!AC17</f>
        <v>15.798712623209655</v>
      </c>
      <c r="AD43" s="61">
        <f>ImpactC!AD17</f>
        <v>15.210752353817476</v>
      </c>
      <c r="AE43" s="61">
        <f>ImpactC!AE17</f>
        <v>14.605153276343533</v>
      </c>
      <c r="AF43" s="61">
        <f>ImpactC!AF17</f>
        <v>13.981386226545371</v>
      </c>
      <c r="AG43" s="61">
        <f>ImpactC!AG17</f>
        <v>13.338906165253265</v>
      </c>
      <c r="AH43" s="61">
        <f>ImpactC!AH17</f>
        <v>12.677151702122396</v>
      </c>
      <c r="AI43" s="61">
        <f>ImpactC!AI17</f>
        <v>11.995544605097601</v>
      </c>
      <c r="AJ43" s="61">
        <f>ImpactC!AJ17</f>
        <v>11.293489295162061</v>
      </c>
      <c r="AK43" s="61">
        <f>ImpactC!AK17</f>
        <v>10.570372325928455</v>
      </c>
      <c r="AL43" s="61">
        <f>ImpactC!AL17</f>
        <v>9.8255618476178412</v>
      </c>
      <c r="AM43" s="61">
        <f>ImpactC!AM17</f>
        <v>9.0584070549579092</v>
      </c>
      <c r="AN43" s="61">
        <f>ImpactC!AN17</f>
        <v>8.2682376185181781</v>
      </c>
      <c r="AO43" s="61">
        <f>ImpactC!AO17</f>
        <v>7.4543630989852563</v>
      </c>
      <c r="AP43" s="61">
        <f>ImpactC!AP17</f>
        <v>6.616072343866346</v>
      </c>
      <c r="AQ43" s="61">
        <f>ImpactC!AQ17</f>
        <v>5.7526328660938688</v>
      </c>
      <c r="AR43" s="61">
        <f>ImpactC!AR17</f>
        <v>4.8632902039882175</v>
      </c>
      <c r="AS43" s="61">
        <f>ImpactC!AS17</f>
        <v>3.9472672620193965</v>
      </c>
      <c r="AT43" s="61">
        <f>ImpactC!AT17</f>
        <v>3.0037636317915108</v>
      </c>
      <c r="AU43" s="61">
        <f>ImpactC!AU17</f>
        <v>2.0319548926567887</v>
      </c>
      <c r="AV43" s="61">
        <f>ImpactC!AV17</f>
        <v>1.0309918913480247</v>
      </c>
      <c r="AW43" s="61">
        <f>ImpactC!AW17</f>
        <v>-2.2204460492503131E-15</v>
      </c>
      <c r="AX43" s="61"/>
      <c r="AY43" s="61"/>
    </row>
    <row r="44" spans="1:51" x14ac:dyDescent="0.25">
      <c r="A44" t="s">
        <v>402</v>
      </c>
      <c r="D44" s="294">
        <f t="shared" si="13"/>
        <v>120.78809362043653</v>
      </c>
      <c r="E44" s="294">
        <f t="shared" si="14"/>
        <v>79.939057444196862</v>
      </c>
      <c r="F44" s="61"/>
      <c r="G44" s="61"/>
      <c r="H44" s="61"/>
      <c r="I44" s="61"/>
      <c r="J44" s="61">
        <f>J42+J43</f>
        <v>111.5976593348781</v>
      </c>
      <c r="K44" s="61">
        <f t="shared" ref="K44:AW44" si="15">K42+K43</f>
        <v>113.6578593348781</v>
      </c>
      <c r="L44" s="61">
        <f t="shared" si="15"/>
        <v>115.7800713548781</v>
      </c>
      <c r="M44" s="61">
        <f t="shared" si="15"/>
        <v>117.96616195668011</v>
      </c>
      <c r="N44" s="61">
        <f t="shared" si="15"/>
        <v>120.21805388559635</v>
      </c>
      <c r="O44" s="61">
        <f t="shared" si="15"/>
        <v>120.34767079498381</v>
      </c>
      <c r="P44" s="61">
        <f t="shared" si="15"/>
        <v>120.47004876040305</v>
      </c>
      <c r="Q44" s="61">
        <f t="shared" si="15"/>
        <v>120.58463567725235</v>
      </c>
      <c r="R44" s="61">
        <f t="shared" si="15"/>
        <v>120.69085279620991</v>
      </c>
      <c r="S44" s="61">
        <f t="shared" si="15"/>
        <v>120.78809362043653</v>
      </c>
      <c r="T44" s="61">
        <f t="shared" si="15"/>
        <v>118.24921735782962</v>
      </c>
      <c r="U44" s="61">
        <f t="shared" si="15"/>
        <v>115.63417480734452</v>
      </c>
      <c r="V44" s="61">
        <f t="shared" si="15"/>
        <v>112.94068098034485</v>
      </c>
      <c r="W44" s="61">
        <f t="shared" si="15"/>
        <v>110.16638233853521</v>
      </c>
      <c r="X44" s="61">
        <f t="shared" si="15"/>
        <v>107.30885473747128</v>
      </c>
      <c r="Y44" s="61">
        <f t="shared" si="15"/>
        <v>104.3656013083754</v>
      </c>
      <c r="Z44" s="61">
        <f t="shared" si="15"/>
        <v>101.33405027640667</v>
      </c>
      <c r="AA44" s="61">
        <f t="shared" si="15"/>
        <v>98.211552713478881</v>
      </c>
      <c r="AB44" s="61">
        <f t="shared" si="15"/>
        <v>94.995380223663247</v>
      </c>
      <c r="AC44" s="61">
        <f t="shared" si="15"/>
        <v>91.682722559153149</v>
      </c>
      <c r="AD44" s="61">
        <f t="shared" si="15"/>
        <v>88.270685164707743</v>
      </c>
      <c r="AE44" s="61">
        <f t="shared" si="15"/>
        <v>84.756286648428983</v>
      </c>
      <c r="AF44" s="61">
        <f t="shared" si="15"/>
        <v>81.136456176661852</v>
      </c>
      <c r="AG44" s="61">
        <f t="shared" si="15"/>
        <v>77.408030790741719</v>
      </c>
      <c r="AH44" s="61">
        <f t="shared" si="15"/>
        <v>73.567752643243978</v>
      </c>
      <c r="AI44" s="61">
        <f t="shared" si="15"/>
        <v>69.612266151321307</v>
      </c>
      <c r="AJ44" s="61">
        <f t="shared" si="15"/>
        <v>65.538115064640948</v>
      </c>
      <c r="AK44" s="61">
        <f t="shared" si="15"/>
        <v>61.341739445360169</v>
      </c>
      <c r="AL44" s="61">
        <f t="shared" si="15"/>
        <v>57.019472557500976</v>
      </c>
      <c r="AM44" s="61">
        <f t="shared" si="15"/>
        <v>52.567537663006007</v>
      </c>
      <c r="AN44" s="61">
        <f t="shared" si="15"/>
        <v>47.982044721676189</v>
      </c>
      <c r="AO44" s="61">
        <f t="shared" si="15"/>
        <v>43.258986992106479</v>
      </c>
      <c r="AP44" s="61">
        <f t="shared" si="15"/>
        <v>38.394237530649676</v>
      </c>
      <c r="AQ44" s="61">
        <f t="shared" si="15"/>
        <v>33.383545585349168</v>
      </c>
      <c r="AR44" s="61">
        <f t="shared" si="15"/>
        <v>28.222532881689645</v>
      </c>
      <c r="AS44" s="61">
        <f t="shared" si="15"/>
        <v>22.90668979692034</v>
      </c>
      <c r="AT44" s="61">
        <f t="shared" si="15"/>
        <v>17.431371419607949</v>
      </c>
      <c r="AU44" s="61">
        <f t="shared" si="15"/>
        <v>11.791793490976191</v>
      </c>
      <c r="AV44" s="61">
        <f t="shared" si="15"/>
        <v>5.98302822448548</v>
      </c>
      <c r="AW44" s="61">
        <f t="shared" si="15"/>
        <v>4.5741188614556449E-14</v>
      </c>
      <c r="AX44" s="61"/>
      <c r="AY44" s="61"/>
    </row>
    <row r="45" spans="1:51" x14ac:dyDescent="0.25">
      <c r="D45" s="294"/>
      <c r="E45" s="294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</row>
    <row r="46" spans="1:51" x14ac:dyDescent="0.25">
      <c r="A46" t="s">
        <v>344</v>
      </c>
      <c r="D46" s="294">
        <f t="shared" si="13"/>
        <v>54.825064668875001</v>
      </c>
      <c r="E46" s="294">
        <f t="shared" si="14"/>
        <v>25.388426399408289</v>
      </c>
      <c r="F46" s="61"/>
      <c r="G46" s="61"/>
      <c r="H46" s="61"/>
      <c r="I46" s="61"/>
      <c r="J46" s="61">
        <f>MuniW!J21</f>
        <v>54.825064668875001</v>
      </c>
      <c r="K46" s="61">
        <f>MuniW!K21</f>
        <v>54.825064668875001</v>
      </c>
      <c r="L46" s="61">
        <f>MuniW!L21</f>
        <v>54.825064668875001</v>
      </c>
      <c r="M46" s="61">
        <f>MuniW!M21</f>
        <v>54.825064668875001</v>
      </c>
      <c r="N46" s="61">
        <f>MuniW!N21</f>
        <v>54.825064668875001</v>
      </c>
      <c r="O46" s="61">
        <f>MuniW!O21</f>
        <v>53.321329865425255</v>
      </c>
      <c r="P46" s="61">
        <f>MuniW!P21</f>
        <v>51.77248301787202</v>
      </c>
      <c r="Q46" s="61">
        <f>MuniW!Q21</f>
        <v>50.177170764892189</v>
      </c>
      <c r="R46" s="61">
        <f>MuniW!R21</f>
        <v>48.533999144322962</v>
      </c>
      <c r="S46" s="61">
        <f>MuniW!S21</f>
        <v>46.841532375136659</v>
      </c>
      <c r="T46" s="61">
        <f>MuniW!T21</f>
        <v>45.098291602874767</v>
      </c>
      <c r="U46" s="61">
        <f>MuniW!U21</f>
        <v>43.30275360744502</v>
      </c>
      <c r="V46" s="61">
        <f>MuniW!V21</f>
        <v>41.453349472152375</v>
      </c>
      <c r="W46" s="61">
        <f>MuniW!W21</f>
        <v>39.548463212800954</v>
      </c>
      <c r="X46" s="61">
        <f>MuniW!X21</f>
        <v>37.586430365668988</v>
      </c>
      <c r="Y46" s="61">
        <f>MuniW!Y21</f>
        <v>35.565536533123066</v>
      </c>
      <c r="Z46" s="61">
        <f>MuniW!Z21</f>
        <v>33.484015885600762</v>
      </c>
      <c r="AA46" s="61">
        <f>MuniW!AA21</f>
        <v>31.340049618652792</v>
      </c>
      <c r="AB46" s="61">
        <f>MuniW!AB21</f>
        <v>29.131764363696384</v>
      </c>
      <c r="AC46" s="61">
        <f>MuniW!AC21</f>
        <v>26.857230551091281</v>
      </c>
      <c r="AD46" s="61">
        <f>MuniW!AD21</f>
        <v>24.514460724108027</v>
      </c>
      <c r="AE46" s="61">
        <f>MuniW!AE21</f>
        <v>22.101407802315272</v>
      </c>
      <c r="AF46" s="61">
        <f>MuniW!AF21</f>
        <v>19.615963292868734</v>
      </c>
      <c r="AG46" s="61">
        <f>MuniW!AG21</f>
        <v>17.055955448138803</v>
      </c>
      <c r="AH46" s="61">
        <f>MuniW!AH21</f>
        <v>14.419147368066973</v>
      </c>
      <c r="AI46" s="61">
        <f>MuniW!AI21</f>
        <v>11.703235045592988</v>
      </c>
      <c r="AJ46" s="61">
        <f>MuniW!AJ21</f>
        <v>8.9058453534447839</v>
      </c>
      <c r="AK46" s="61">
        <f>MuniW!AK21</f>
        <v>6.0245339705321328</v>
      </c>
      <c r="AL46" s="61">
        <f>MuniW!AL21</f>
        <v>3.0567832461321021</v>
      </c>
      <c r="AM46" s="61">
        <f>MuniW!AM21</f>
        <v>7.0610184366159956E-14</v>
      </c>
      <c r="AN46" s="61">
        <f>MuniW!AN21</f>
        <v>7.0610184366159956E-14</v>
      </c>
      <c r="AO46" s="61">
        <f>MuniW!AO21</f>
        <v>7.0610184366159956E-14</v>
      </c>
      <c r="AP46" s="61">
        <f>MuniW!AP21</f>
        <v>7.0610184366159956E-14</v>
      </c>
      <c r="AQ46" s="61">
        <f>MuniW!AQ21</f>
        <v>7.0610184366159956E-14</v>
      </c>
      <c r="AR46" s="61">
        <f>MuniW!AR21</f>
        <v>7.0610184366159956E-14</v>
      </c>
      <c r="AS46" s="61">
        <f>MuniW!AS21</f>
        <v>7.0610184366159956E-14</v>
      </c>
      <c r="AT46" s="61">
        <f>MuniW!AT21</f>
        <v>7.0610184366159956E-14</v>
      </c>
      <c r="AU46" s="61">
        <f>MuniW!AU21</f>
        <v>7.0610184366159956E-14</v>
      </c>
      <c r="AV46" s="61">
        <f>MuniW!AV21</f>
        <v>7.0610184366159956E-14</v>
      </c>
      <c r="AW46" s="61">
        <f>MuniW!AW21</f>
        <v>7.0610184366159956E-14</v>
      </c>
      <c r="AX46" s="61"/>
      <c r="AY46" s="61"/>
    </row>
    <row r="47" spans="1:51" x14ac:dyDescent="0.25">
      <c r="A47" t="s">
        <v>347</v>
      </c>
      <c r="D47" s="294">
        <f t="shared" si="13"/>
        <v>20.814132981090285</v>
      </c>
      <c r="E47" s="294">
        <f t="shared" si="14"/>
        <v>11.543249448437811</v>
      </c>
      <c r="F47" s="61"/>
      <c r="G47" s="61"/>
      <c r="H47" s="61"/>
      <c r="I47" s="61"/>
      <c r="J47" s="61">
        <f>ImpactW!J17</f>
        <v>2</v>
      </c>
      <c r="K47" s="61">
        <f>ImpactW!K17</f>
        <v>4.0602</v>
      </c>
      <c r="L47" s="61">
        <f>ImpactW!L17</f>
        <v>6.1824120200000001</v>
      </c>
      <c r="M47" s="61">
        <f>ImpactW!M17</f>
        <v>8.3685026218020013</v>
      </c>
      <c r="N47" s="61">
        <f>ImpactW!N17</f>
        <v>10.620394550718242</v>
      </c>
      <c r="O47" s="61">
        <f>ImpactW!O17</f>
        <v>12.562679103190899</v>
      </c>
      <c r="P47" s="61">
        <f>ImpactW!P17</f>
        <v>14.552104740987865</v>
      </c>
      <c r="Q47" s="61">
        <f>ImpactW!Q17</f>
        <v>16.589750760386245</v>
      </c>
      <c r="R47" s="61">
        <f>ImpactW!R17</f>
        <v>18.676718754969357</v>
      </c>
      <c r="S47" s="61">
        <f>ImpactW!S17</f>
        <v>20.814132981090285</v>
      </c>
      <c r="T47" s="61">
        <f>ImpactW!T17</f>
        <v>20.376635322434527</v>
      </c>
      <c r="U47" s="61">
        <f>ImpactW!U17</f>
        <v>19.926012734019096</v>
      </c>
      <c r="V47" s="61">
        <f>ImpactW!V17</f>
        <v>19.461871467951202</v>
      </c>
      <c r="W47" s="61">
        <f>ImpactW!W17</f>
        <v>18.983805963901272</v>
      </c>
      <c r="X47" s="61">
        <f>ImpactW!X17</f>
        <v>18.491398494729843</v>
      </c>
      <c r="Y47" s="61">
        <f>ImpactW!Y17</f>
        <v>17.984218801483273</v>
      </c>
      <c r="Z47" s="61">
        <f>ImpactW!Z17</f>
        <v>17.461823717439305</v>
      </c>
      <c r="AA47" s="61">
        <f>ImpactW!AA17</f>
        <v>16.923756780874015</v>
      </c>
      <c r="AB47" s="61">
        <f>ImpactW!AB17</f>
        <v>16.369547836211769</v>
      </c>
      <c r="AC47" s="61">
        <f>ImpactW!AC17</f>
        <v>15.798712623209655</v>
      </c>
      <c r="AD47" s="61">
        <f>ImpactW!AD17</f>
        <v>15.210752353817476</v>
      </c>
      <c r="AE47" s="61">
        <f>ImpactW!AE17</f>
        <v>14.605153276343533</v>
      </c>
      <c r="AF47" s="61">
        <f>ImpactW!AF17</f>
        <v>13.981386226545371</v>
      </c>
      <c r="AG47" s="61">
        <f>ImpactW!AG17</f>
        <v>13.338906165253265</v>
      </c>
      <c r="AH47" s="61">
        <f>ImpactW!AH17</f>
        <v>12.677151702122396</v>
      </c>
      <c r="AI47" s="61">
        <f>ImpactW!AI17</f>
        <v>11.995544605097601</v>
      </c>
      <c r="AJ47" s="61">
        <f>ImpactW!AJ17</f>
        <v>11.293489295162061</v>
      </c>
      <c r="AK47" s="61">
        <f>ImpactW!AK17</f>
        <v>10.570372325928455</v>
      </c>
      <c r="AL47" s="61">
        <f>ImpactW!AL17</f>
        <v>9.8255618476178412</v>
      </c>
      <c r="AM47" s="61">
        <f>ImpactW!AM17</f>
        <v>9.0584070549579092</v>
      </c>
      <c r="AN47" s="61">
        <f>ImpactW!AN17</f>
        <v>8.2682376185181781</v>
      </c>
      <c r="AO47" s="61">
        <f>ImpactW!AO17</f>
        <v>7.4543630989852563</v>
      </c>
      <c r="AP47" s="61">
        <f>ImpactW!AP17</f>
        <v>6.616072343866346</v>
      </c>
      <c r="AQ47" s="61">
        <f>ImpactW!AQ17</f>
        <v>5.7526328660938688</v>
      </c>
      <c r="AR47" s="61">
        <f>ImpactW!AR17</f>
        <v>4.8632902039882175</v>
      </c>
      <c r="AS47" s="61">
        <f>ImpactW!AS17</f>
        <v>3.9472672620193965</v>
      </c>
      <c r="AT47" s="61">
        <f>ImpactW!AT17</f>
        <v>3.0037636317915108</v>
      </c>
      <c r="AU47" s="61">
        <f>ImpactW!AU17</f>
        <v>2.0319548926567887</v>
      </c>
      <c r="AV47" s="61">
        <f>ImpactW!AV17</f>
        <v>1.0309918913480247</v>
      </c>
      <c r="AW47" s="61">
        <f>ImpactW!AW17</f>
        <v>-2.2204460492503131E-15</v>
      </c>
      <c r="AX47" s="61"/>
      <c r="AY47" s="61"/>
    </row>
    <row r="48" spans="1:51" x14ac:dyDescent="0.25">
      <c r="A48" t="s">
        <v>11</v>
      </c>
      <c r="D48" s="294">
        <f t="shared" si="13"/>
        <v>65.641868034470747</v>
      </c>
      <c r="E48" s="294">
        <f t="shared" si="14"/>
        <v>50.191766802884658</v>
      </c>
      <c r="F48" s="61"/>
      <c r="G48" s="61"/>
      <c r="H48" s="61"/>
      <c r="I48" s="61"/>
      <c r="J48" s="61">
        <f>WIFIA!J17</f>
        <v>11.161709999999999</v>
      </c>
      <c r="K48" s="61">
        <f>WIFIA!K17</f>
        <v>22.661619812999998</v>
      </c>
      <c r="L48" s="61">
        <f>WIFIA!L17</f>
        <v>34.509976893333899</v>
      </c>
      <c r="M48" s="61">
        <f>WIFIA!M17</f>
        <v>46.717339193201916</v>
      </c>
      <c r="N48" s="61">
        <f>WIFIA!N17</f>
        <v>59.29458457075593</v>
      </c>
      <c r="O48" s="61">
        <f>WIFIA!O17</f>
        <v>60.523448062782848</v>
      </c>
      <c r="P48" s="61">
        <f>WIFIA!P17</f>
        <v>61.772513246004173</v>
      </c>
      <c r="Q48" s="61">
        <f>WIFIA!Q17</f>
        <v>63.041881245484674</v>
      </c>
      <c r="R48" s="61">
        <f>WIFIA!R17</f>
        <v>64.331640920793234</v>
      </c>
      <c r="S48" s="61">
        <f>WIFIA!S17</f>
        <v>65.641868034470747</v>
      </c>
      <c r="T48" s="61">
        <f>WIFIA!T17</f>
        <v>64.98367578006156</v>
      </c>
      <c r="U48" s="61">
        <f>WIFIA!U17</f>
        <v>64.305737758020101</v>
      </c>
      <c r="V48" s="61">
        <f>WIFIA!V17</f>
        <v>63.607461595317389</v>
      </c>
      <c r="W48" s="61">
        <f>WIFIA!W17</f>
        <v>62.888237147733598</v>
      </c>
      <c r="X48" s="61">
        <f>WIFIA!X17</f>
        <v>62.147435966722291</v>
      </c>
      <c r="Y48" s="61">
        <f>WIFIA!Y17</f>
        <v>61.384410750280644</v>
      </c>
      <c r="Z48" s="61">
        <f>WIFIA!Z17</f>
        <v>60.598494777345749</v>
      </c>
      <c r="AA48" s="61">
        <f>WIFIA!AA17</f>
        <v>59.789001325222806</v>
      </c>
      <c r="AB48" s="61">
        <f>WIFIA!AB17</f>
        <v>58.955223069536174</v>
      </c>
      <c r="AC48" s="61">
        <f>WIFIA!AC17</f>
        <v>58.096431466178949</v>
      </c>
      <c r="AD48" s="61">
        <f>WIFIA!AD17</f>
        <v>57.211876114721001</v>
      </c>
      <c r="AE48" s="61">
        <f>WIFIA!AE17</f>
        <v>56.300784102719319</v>
      </c>
      <c r="AF48" s="61">
        <f>WIFIA!AF17</f>
        <v>55.362359330357584</v>
      </c>
      <c r="AG48" s="61">
        <f>WIFIA!AG17</f>
        <v>54.395781814825</v>
      </c>
      <c r="AH48" s="61">
        <f>WIFIA!AH17</f>
        <v>53.400206973826435</v>
      </c>
      <c r="AI48" s="61">
        <f>WIFIA!AI17</f>
        <v>52.374764887597912</v>
      </c>
      <c r="AJ48" s="61">
        <f>WIFIA!AJ17</f>
        <v>51.318559538782537</v>
      </c>
      <c r="AK48" s="61">
        <f>WIFIA!AK17</f>
        <v>50.230668029502702</v>
      </c>
      <c r="AL48" s="61">
        <f>WIFIA!AL17</f>
        <v>49.110139774944471</v>
      </c>
      <c r="AM48" s="61">
        <f>WIFIA!AM17</f>
        <v>47.955995672749495</v>
      </c>
      <c r="AN48" s="61">
        <f>WIFIA!AN17</f>
        <v>46.767227247488663</v>
      </c>
      <c r="AO48" s="61">
        <f>WIFIA!AO17</f>
        <v>45.542795769470011</v>
      </c>
      <c r="AP48" s="61">
        <f>WIFIA!AP17</f>
        <v>44.281631347110796</v>
      </c>
      <c r="AQ48" s="61">
        <f>WIFIA!AQ17</f>
        <v>42.982631992080805</v>
      </c>
      <c r="AR48" s="61">
        <f>WIFIA!AR17</f>
        <v>41.644662656399916</v>
      </c>
      <c r="AS48" s="61">
        <f>WIFIA!AS17</f>
        <v>40.266554240648603</v>
      </c>
      <c r="AT48" s="61">
        <f>WIFIA!AT17</f>
        <v>38.847102572424745</v>
      </c>
      <c r="AU48" s="61">
        <f>WIFIA!AU17</f>
        <v>37.385067354154174</v>
      </c>
      <c r="AV48" s="61">
        <f>WIFIA!AV17</f>
        <v>35.879171079335485</v>
      </c>
      <c r="AW48" s="61">
        <f>WIFIA!AW17</f>
        <v>1.7053025658242404E-13</v>
      </c>
      <c r="AX48" s="61"/>
      <c r="AY48" s="61"/>
    </row>
    <row r="49" spans="1:51" x14ac:dyDescent="0.25">
      <c r="A49" t="s">
        <v>403</v>
      </c>
      <c r="D49" s="294">
        <f t="shared" si="13"/>
        <v>133.29753339069771</v>
      </c>
      <c r="E49" s="294">
        <f t="shared" si="14"/>
        <v>87.123442650730752</v>
      </c>
      <c r="F49" s="61"/>
      <c r="G49" s="61"/>
      <c r="H49" s="61"/>
      <c r="I49" s="61"/>
      <c r="J49" s="61">
        <f>+SUM(J46:J48)</f>
        <v>67.986774668875</v>
      </c>
      <c r="K49" s="61">
        <f t="shared" ref="K49:AW49" si="16">+SUM(K46:K48)</f>
        <v>81.546884481874997</v>
      </c>
      <c r="L49" s="61">
        <f t="shared" si="16"/>
        <v>95.517453582208901</v>
      </c>
      <c r="M49" s="61">
        <f t="shared" si="16"/>
        <v>109.91090648387892</v>
      </c>
      <c r="N49" s="61">
        <f t="shared" si="16"/>
        <v>124.74004379034918</v>
      </c>
      <c r="O49" s="61">
        <f t="shared" si="16"/>
        <v>126.40745703139901</v>
      </c>
      <c r="P49" s="61">
        <f t="shared" si="16"/>
        <v>128.09710100486404</v>
      </c>
      <c r="Q49" s="61">
        <f t="shared" si="16"/>
        <v>129.80880277076312</v>
      </c>
      <c r="R49" s="61">
        <f t="shared" si="16"/>
        <v>131.54235882008555</v>
      </c>
      <c r="S49" s="61">
        <f t="shared" si="16"/>
        <v>133.29753339069771</v>
      </c>
      <c r="T49" s="61">
        <f t="shared" si="16"/>
        <v>130.45860270537085</v>
      </c>
      <c r="U49" s="61">
        <f t="shared" si="16"/>
        <v>127.53450409948422</v>
      </c>
      <c r="V49" s="61">
        <f t="shared" si="16"/>
        <v>124.52268253542097</v>
      </c>
      <c r="W49" s="61">
        <f t="shared" si="16"/>
        <v>121.42050632443582</v>
      </c>
      <c r="X49" s="61">
        <f t="shared" si="16"/>
        <v>118.22526482712112</v>
      </c>
      <c r="Y49" s="61">
        <f t="shared" si="16"/>
        <v>114.93416608488698</v>
      </c>
      <c r="Z49" s="61">
        <f t="shared" si="16"/>
        <v>111.54433438038582</v>
      </c>
      <c r="AA49" s="61">
        <f t="shared" si="16"/>
        <v>108.05280772474961</v>
      </c>
      <c r="AB49" s="61">
        <f t="shared" si="16"/>
        <v>104.45653526944433</v>
      </c>
      <c r="AC49" s="61">
        <f t="shared" si="16"/>
        <v>100.75237464047989</v>
      </c>
      <c r="AD49" s="61">
        <f t="shared" si="16"/>
        <v>96.937089192646511</v>
      </c>
      <c r="AE49" s="61">
        <f t="shared" si="16"/>
        <v>93.007345181378128</v>
      </c>
      <c r="AF49" s="61">
        <f t="shared" si="16"/>
        <v>88.959708849771687</v>
      </c>
      <c r="AG49" s="61">
        <f t="shared" si="16"/>
        <v>84.790643428217066</v>
      </c>
      <c r="AH49" s="61">
        <f t="shared" si="16"/>
        <v>80.496506044015803</v>
      </c>
      <c r="AI49" s="61">
        <f t="shared" si="16"/>
        <v>76.073544538288502</v>
      </c>
      <c r="AJ49" s="61">
        <f t="shared" si="16"/>
        <v>71.517894187389373</v>
      </c>
      <c r="AK49" s="61">
        <f t="shared" si="16"/>
        <v>66.825574325963288</v>
      </c>
      <c r="AL49" s="61">
        <f t="shared" si="16"/>
        <v>61.992484868694419</v>
      </c>
      <c r="AM49" s="61">
        <f t="shared" si="16"/>
        <v>57.014402727707477</v>
      </c>
      <c r="AN49" s="61">
        <f t="shared" si="16"/>
        <v>55.035464866006912</v>
      </c>
      <c r="AO49" s="61">
        <f t="shared" si="16"/>
        <v>52.997158868455337</v>
      </c>
      <c r="AP49" s="61">
        <f t="shared" si="16"/>
        <v>50.89770369097721</v>
      </c>
      <c r="AQ49" s="61">
        <f t="shared" si="16"/>
        <v>48.735264858174745</v>
      </c>
      <c r="AR49" s="61">
        <f t="shared" si="16"/>
        <v>46.507952860388201</v>
      </c>
      <c r="AS49" s="61">
        <f t="shared" si="16"/>
        <v>44.213821502668068</v>
      </c>
      <c r="AT49" s="61">
        <f t="shared" si="16"/>
        <v>41.850866204216324</v>
      </c>
      <c r="AU49" s="61">
        <f t="shared" si="16"/>
        <v>39.41702224681103</v>
      </c>
      <c r="AV49" s="61">
        <f t="shared" si="16"/>
        <v>36.910162970683579</v>
      </c>
      <c r="AW49" s="61">
        <f t="shared" si="16"/>
        <v>2.3891999489933369E-13</v>
      </c>
      <c r="AX49" s="61"/>
      <c r="AY49" s="61"/>
    </row>
    <row r="50" spans="1:51" x14ac:dyDescent="0.25"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</row>
    <row r="51" spans="1:51" x14ac:dyDescent="0.25"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</row>
    <row r="52" spans="1:51" x14ac:dyDescent="0.25"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</row>
    <row r="53" spans="1:51" x14ac:dyDescent="0.25"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</row>
    <row r="54" spans="1:51" x14ac:dyDescent="0.25"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</row>
    <row r="55" spans="1:51" x14ac:dyDescent="0.25"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</row>
  </sheetData>
  <conditionalFormatting sqref="G3">
    <cfRule type="expression" dxfId="2" priority="2">
      <formula>ROUND(F3,0)&lt;&gt;0</formula>
    </cfRule>
  </conditionalFormatting>
  <conditionalFormatting sqref="J5">
    <cfRule type="expression" dxfId="1" priority="1">
      <formula>J5&lt;&gt;0</formula>
    </cfRule>
  </conditionalFormatting>
  <pageMargins left="0.7" right="0.7" top="0.75" bottom="0.75" header="0.3" footer="0.3"/>
  <ignoredErrors>
    <ignoredError sqref="G29 G33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ADBE3-42C2-4143-AF74-8A6D64DB7697}">
  <sheetPr codeName="Sheet4"/>
  <dimension ref="A1:AX65"/>
  <sheetViews>
    <sheetView workbookViewId="0">
      <selection activeCell="D1" sqref="D1"/>
    </sheetView>
  </sheetViews>
  <sheetFormatPr defaultRowHeight="15" x14ac:dyDescent="0.25"/>
  <cols>
    <col min="3" max="3" width="9.5703125" customWidth="1"/>
  </cols>
  <sheetData>
    <row r="1" spans="1:48" ht="23.25" x14ac:dyDescent="0.35">
      <c r="A1" s="21" t="s">
        <v>242</v>
      </c>
    </row>
    <row r="2" spans="1:48" x14ac:dyDescent="0.25">
      <c r="A2" s="36" t="s">
        <v>18</v>
      </c>
      <c r="C2" s="63">
        <v>43535</v>
      </c>
    </row>
    <row r="4" spans="1:48" x14ac:dyDescent="0.25">
      <c r="A4" s="27" t="s">
        <v>243</v>
      </c>
      <c r="G4" t="s">
        <v>20</v>
      </c>
      <c r="H4" s="26">
        <v>0</v>
      </c>
      <c r="I4" s="26">
        <f>H4+1</f>
        <v>1</v>
      </c>
      <c r="J4" s="26">
        <f t="shared" ref="J4:AV4" si="0">I4+1</f>
        <v>2</v>
      </c>
      <c r="K4" s="26">
        <f t="shared" si="0"/>
        <v>3</v>
      </c>
      <c r="L4" s="26">
        <f t="shared" si="0"/>
        <v>4</v>
      </c>
      <c r="M4" s="26">
        <f t="shared" si="0"/>
        <v>5</v>
      </c>
      <c r="N4" s="26">
        <f t="shared" si="0"/>
        <v>6</v>
      </c>
      <c r="O4" s="26">
        <f t="shared" si="0"/>
        <v>7</v>
      </c>
      <c r="P4" s="26">
        <f t="shared" si="0"/>
        <v>8</v>
      </c>
      <c r="Q4" s="26">
        <f t="shared" si="0"/>
        <v>9</v>
      </c>
      <c r="R4" s="26">
        <f t="shared" si="0"/>
        <v>10</v>
      </c>
      <c r="S4" s="26">
        <f t="shared" si="0"/>
        <v>11</v>
      </c>
      <c r="T4" s="26">
        <f t="shared" si="0"/>
        <v>12</v>
      </c>
      <c r="U4" s="26">
        <f t="shared" si="0"/>
        <v>13</v>
      </c>
      <c r="V4" s="26">
        <f t="shared" si="0"/>
        <v>14</v>
      </c>
      <c r="W4" s="26">
        <f t="shared" si="0"/>
        <v>15</v>
      </c>
      <c r="X4" s="26">
        <f t="shared" si="0"/>
        <v>16</v>
      </c>
      <c r="Y4" s="26">
        <f t="shared" si="0"/>
        <v>17</v>
      </c>
      <c r="Z4" s="26">
        <f t="shared" si="0"/>
        <v>18</v>
      </c>
      <c r="AA4" s="26">
        <f t="shared" si="0"/>
        <v>19</v>
      </c>
      <c r="AB4" s="26">
        <f t="shared" si="0"/>
        <v>20</v>
      </c>
      <c r="AC4" s="26">
        <f t="shared" si="0"/>
        <v>21</v>
      </c>
      <c r="AD4" s="26">
        <f t="shared" si="0"/>
        <v>22</v>
      </c>
      <c r="AE4" s="26">
        <f t="shared" si="0"/>
        <v>23</v>
      </c>
      <c r="AF4" s="26">
        <f t="shared" si="0"/>
        <v>24</v>
      </c>
      <c r="AG4" s="26">
        <f t="shared" si="0"/>
        <v>25</v>
      </c>
      <c r="AH4" s="26">
        <f t="shared" si="0"/>
        <v>26</v>
      </c>
      <c r="AI4" s="26">
        <f t="shared" si="0"/>
        <v>27</v>
      </c>
      <c r="AJ4" s="26">
        <f t="shared" si="0"/>
        <v>28</v>
      </c>
      <c r="AK4" s="26">
        <f t="shared" si="0"/>
        <v>29</v>
      </c>
      <c r="AL4" s="26">
        <f t="shared" si="0"/>
        <v>30</v>
      </c>
      <c r="AM4" s="26">
        <f t="shared" si="0"/>
        <v>31</v>
      </c>
      <c r="AN4" s="26">
        <f t="shared" si="0"/>
        <v>32</v>
      </c>
      <c r="AO4" s="26">
        <f t="shared" si="0"/>
        <v>33</v>
      </c>
      <c r="AP4" s="26">
        <f t="shared" si="0"/>
        <v>34</v>
      </c>
      <c r="AQ4" s="26">
        <f t="shared" si="0"/>
        <v>35</v>
      </c>
      <c r="AR4" s="26">
        <f t="shared" si="0"/>
        <v>36</v>
      </c>
      <c r="AS4" s="26">
        <f t="shared" si="0"/>
        <v>37</v>
      </c>
      <c r="AT4" s="26">
        <f t="shared" si="0"/>
        <v>38</v>
      </c>
      <c r="AU4" s="26">
        <f t="shared" si="0"/>
        <v>39</v>
      </c>
      <c r="AV4" s="26">
        <f t="shared" si="0"/>
        <v>40</v>
      </c>
    </row>
    <row r="6" spans="1:48" x14ac:dyDescent="0.25">
      <c r="C6" t="s">
        <v>244</v>
      </c>
      <c r="I6">
        <f>SLGs!I10</f>
        <v>2.52E-2</v>
      </c>
      <c r="J6">
        <f>SLGs!J10</f>
        <v>2.47E-2</v>
      </c>
      <c r="K6">
        <f>SLGs!K10</f>
        <v>2.4299999999999999E-2</v>
      </c>
      <c r="L6">
        <f>SLGs!L10</f>
        <v>2.4299999999999999E-2</v>
      </c>
      <c r="M6">
        <f>SLGs!M10</f>
        <v>2.4299999999999999E-2</v>
      </c>
      <c r="N6">
        <f>SLGs!N10</f>
        <v>2.47E-2</v>
      </c>
      <c r="O6">
        <f>SLGs!O10</f>
        <v>2.53E-2</v>
      </c>
      <c r="P6">
        <f>SLGs!P10</f>
        <v>2.5700000000000001E-2</v>
      </c>
      <c r="Q6">
        <f>SLGs!Q10</f>
        <v>2.5999999999999999E-2</v>
      </c>
      <c r="R6">
        <f>SLGs!R10</f>
        <v>2.63E-2</v>
      </c>
      <c r="S6">
        <f>SLGs!S10</f>
        <v>2.6599999999999999E-2</v>
      </c>
      <c r="T6">
        <f>SLGs!T10</f>
        <v>2.6800000000000001E-2</v>
      </c>
      <c r="U6">
        <f>SLGs!U10</f>
        <v>2.7E-2</v>
      </c>
      <c r="V6">
        <f>SLGs!V10</f>
        <v>2.7199999999999998E-2</v>
      </c>
      <c r="W6">
        <f>SLGs!W10</f>
        <v>2.7400000000000001E-2</v>
      </c>
      <c r="X6">
        <f>SLGs!X10</f>
        <v>2.76E-2</v>
      </c>
      <c r="Y6">
        <f>SLGs!Y10</f>
        <v>2.7799999999999998E-2</v>
      </c>
      <c r="Z6">
        <f>SLGs!Z10</f>
        <v>2.8000000000000001E-2</v>
      </c>
      <c r="AA6">
        <f>SLGs!AA10</f>
        <v>2.8299999999999999E-2</v>
      </c>
      <c r="AB6">
        <f>SLGs!AB10</f>
        <v>2.8500000000000001E-2</v>
      </c>
      <c r="AC6">
        <f>SLGs!AC10</f>
        <v>2.87E-2</v>
      </c>
      <c r="AD6">
        <f>SLGs!AD10</f>
        <v>2.9000000000000001E-2</v>
      </c>
      <c r="AE6">
        <f>SLGs!AE10</f>
        <v>2.93E-2</v>
      </c>
      <c r="AF6">
        <f>SLGs!AF10</f>
        <v>2.9600000000000001E-2</v>
      </c>
      <c r="AG6">
        <f>SLGs!AG10</f>
        <v>2.98E-2</v>
      </c>
      <c r="AH6">
        <f>SLGs!AH10</f>
        <v>0.03</v>
      </c>
      <c r="AI6">
        <f>SLGs!AI10</f>
        <v>3.0099999999999998E-2</v>
      </c>
      <c r="AJ6">
        <f>SLGs!AJ10</f>
        <v>3.0200000000000001E-2</v>
      </c>
      <c r="AK6">
        <f>SLGs!AK10</f>
        <v>3.0200000000000001E-2</v>
      </c>
      <c r="AL6">
        <f>SLGs!AL10</f>
        <v>3.0200000000000001E-2</v>
      </c>
    </row>
    <row r="7" spans="1:48" x14ac:dyDescent="0.25">
      <c r="C7" t="s">
        <v>245</v>
      </c>
      <c r="G7" s="48">
        <v>1</v>
      </c>
      <c r="I7">
        <f t="shared" ref="I7:AL7" si="1">$G$7/10000+I6</f>
        <v>2.53E-2</v>
      </c>
      <c r="J7">
        <f t="shared" si="1"/>
        <v>2.4799999999999999E-2</v>
      </c>
      <c r="K7">
        <f t="shared" si="1"/>
        <v>2.4399999999999998E-2</v>
      </c>
      <c r="L7">
        <f t="shared" si="1"/>
        <v>2.4399999999999998E-2</v>
      </c>
      <c r="M7">
        <f t="shared" si="1"/>
        <v>2.4399999999999998E-2</v>
      </c>
      <c r="N7">
        <f t="shared" si="1"/>
        <v>2.4799999999999999E-2</v>
      </c>
      <c r="O7">
        <f t="shared" si="1"/>
        <v>2.5399999999999999E-2</v>
      </c>
      <c r="P7">
        <f t="shared" si="1"/>
        <v>2.58E-2</v>
      </c>
      <c r="Q7">
        <f t="shared" si="1"/>
        <v>2.6099999999999998E-2</v>
      </c>
      <c r="R7">
        <f t="shared" si="1"/>
        <v>2.64E-2</v>
      </c>
      <c r="S7">
        <f t="shared" si="1"/>
        <v>2.6699999999999998E-2</v>
      </c>
      <c r="T7">
        <f t="shared" si="1"/>
        <v>2.69E-2</v>
      </c>
      <c r="U7">
        <f t="shared" si="1"/>
        <v>2.7099999999999999E-2</v>
      </c>
      <c r="V7">
        <f t="shared" si="1"/>
        <v>2.7299999999999998E-2</v>
      </c>
      <c r="W7">
        <f t="shared" si="1"/>
        <v>2.75E-2</v>
      </c>
      <c r="X7">
        <f t="shared" si="1"/>
        <v>2.7699999999999999E-2</v>
      </c>
      <c r="Y7">
        <f t="shared" si="1"/>
        <v>2.7899999999999998E-2</v>
      </c>
      <c r="Z7">
        <f t="shared" si="1"/>
        <v>2.81E-2</v>
      </c>
      <c r="AA7">
        <f t="shared" si="1"/>
        <v>2.8399999999999998E-2</v>
      </c>
      <c r="AB7">
        <f t="shared" si="1"/>
        <v>2.86E-2</v>
      </c>
      <c r="AC7">
        <f t="shared" si="1"/>
        <v>2.8799999999999999E-2</v>
      </c>
      <c r="AD7">
        <f t="shared" si="1"/>
        <v>2.9100000000000001E-2</v>
      </c>
      <c r="AE7">
        <f t="shared" si="1"/>
        <v>2.9399999999999999E-2</v>
      </c>
      <c r="AF7">
        <f t="shared" si="1"/>
        <v>2.9700000000000001E-2</v>
      </c>
      <c r="AG7">
        <f t="shared" si="1"/>
        <v>2.9899999999999999E-2</v>
      </c>
      <c r="AH7">
        <f t="shared" si="1"/>
        <v>3.0099999999999998E-2</v>
      </c>
      <c r="AI7">
        <f t="shared" si="1"/>
        <v>3.0199999999999998E-2</v>
      </c>
      <c r="AJ7">
        <f t="shared" si="1"/>
        <v>3.0300000000000001E-2</v>
      </c>
      <c r="AK7">
        <f t="shared" si="1"/>
        <v>3.0300000000000001E-2</v>
      </c>
      <c r="AL7">
        <f t="shared" si="1"/>
        <v>3.0300000000000001E-2</v>
      </c>
    </row>
    <row r="8" spans="1:48" x14ac:dyDescent="0.25">
      <c r="C8" t="s">
        <v>246</v>
      </c>
      <c r="I8">
        <f>I$7</f>
        <v>2.53E-2</v>
      </c>
      <c r="J8">
        <f t="shared" ref="J8:AL8" si="2">J7</f>
        <v>2.4799999999999999E-2</v>
      </c>
      <c r="K8">
        <f t="shared" si="2"/>
        <v>2.4399999999999998E-2</v>
      </c>
      <c r="L8">
        <f t="shared" si="2"/>
        <v>2.4399999999999998E-2</v>
      </c>
      <c r="M8">
        <f t="shared" si="2"/>
        <v>2.4399999999999998E-2</v>
      </c>
      <c r="N8">
        <f t="shared" si="2"/>
        <v>2.4799999999999999E-2</v>
      </c>
      <c r="O8">
        <f t="shared" si="2"/>
        <v>2.5399999999999999E-2</v>
      </c>
      <c r="P8">
        <f t="shared" si="2"/>
        <v>2.58E-2</v>
      </c>
      <c r="Q8">
        <f t="shared" si="2"/>
        <v>2.6099999999999998E-2</v>
      </c>
      <c r="R8">
        <f t="shared" si="2"/>
        <v>2.64E-2</v>
      </c>
      <c r="S8">
        <f t="shared" si="2"/>
        <v>2.6699999999999998E-2</v>
      </c>
      <c r="T8">
        <f t="shared" si="2"/>
        <v>2.69E-2</v>
      </c>
      <c r="U8">
        <f t="shared" si="2"/>
        <v>2.7099999999999999E-2</v>
      </c>
      <c r="V8">
        <f t="shared" si="2"/>
        <v>2.7299999999999998E-2</v>
      </c>
      <c r="W8">
        <f t="shared" si="2"/>
        <v>2.75E-2</v>
      </c>
      <c r="X8">
        <f t="shared" si="2"/>
        <v>2.7699999999999999E-2</v>
      </c>
      <c r="Y8">
        <f t="shared" si="2"/>
        <v>2.7899999999999998E-2</v>
      </c>
      <c r="Z8">
        <f t="shared" si="2"/>
        <v>2.81E-2</v>
      </c>
      <c r="AA8">
        <f t="shared" si="2"/>
        <v>2.8399999999999998E-2</v>
      </c>
      <c r="AB8">
        <f t="shared" si="2"/>
        <v>2.86E-2</v>
      </c>
      <c r="AC8">
        <f t="shared" si="2"/>
        <v>2.8799999999999999E-2</v>
      </c>
      <c r="AD8">
        <f t="shared" si="2"/>
        <v>2.9100000000000001E-2</v>
      </c>
      <c r="AE8">
        <f t="shared" si="2"/>
        <v>2.9399999999999999E-2</v>
      </c>
      <c r="AF8">
        <f t="shared" si="2"/>
        <v>2.9700000000000001E-2</v>
      </c>
      <c r="AG8">
        <f t="shared" si="2"/>
        <v>2.9899999999999999E-2</v>
      </c>
      <c r="AH8">
        <f t="shared" si="2"/>
        <v>3.0099999999999998E-2</v>
      </c>
      <c r="AI8">
        <f t="shared" si="2"/>
        <v>3.0199999999999998E-2</v>
      </c>
      <c r="AJ8">
        <f t="shared" si="2"/>
        <v>3.0300000000000001E-2</v>
      </c>
      <c r="AK8">
        <f t="shared" si="2"/>
        <v>3.0300000000000001E-2</v>
      </c>
      <c r="AL8">
        <f t="shared" si="2"/>
        <v>3.0300000000000001E-2</v>
      </c>
      <c r="AM8">
        <f>AL8</f>
        <v>3.0300000000000001E-2</v>
      </c>
      <c r="AN8">
        <f t="shared" ref="AN8:AV8" si="3">AM8</f>
        <v>3.0300000000000001E-2</v>
      </c>
      <c r="AO8">
        <f t="shared" si="3"/>
        <v>3.0300000000000001E-2</v>
      </c>
      <c r="AP8">
        <f t="shared" si="3"/>
        <v>3.0300000000000001E-2</v>
      </c>
      <c r="AQ8">
        <f t="shared" si="3"/>
        <v>3.0300000000000001E-2</v>
      </c>
      <c r="AR8">
        <f t="shared" si="3"/>
        <v>3.0300000000000001E-2</v>
      </c>
      <c r="AS8">
        <f t="shared" si="3"/>
        <v>3.0300000000000001E-2</v>
      </c>
      <c r="AT8">
        <f t="shared" si="3"/>
        <v>3.0300000000000001E-2</v>
      </c>
      <c r="AU8">
        <f t="shared" si="3"/>
        <v>3.0300000000000001E-2</v>
      </c>
      <c r="AV8">
        <f t="shared" si="3"/>
        <v>3.0300000000000001E-2</v>
      </c>
    </row>
    <row r="9" spans="1:48" x14ac:dyDescent="0.25">
      <c r="A9" t="s">
        <v>333</v>
      </c>
    </row>
    <row r="10" spans="1:48" x14ac:dyDescent="0.25">
      <c r="A10" t="s">
        <v>331</v>
      </c>
      <c r="C10">
        <f>Dashboard!E71</f>
        <v>26</v>
      </c>
      <c r="E10" t="s">
        <v>247</v>
      </c>
      <c r="F10" s="20">
        <f>SUM(I10:AV10)</f>
        <v>3.0099999999999998E-2</v>
      </c>
      <c r="I10">
        <f>IF(I$4=$C10,I$8,0)</f>
        <v>0</v>
      </c>
      <c r="J10">
        <f t="shared" ref="J10:Y13" si="4">IF(J$4=$C10,J$8,0)</f>
        <v>0</v>
      </c>
      <c r="K10">
        <f t="shared" si="4"/>
        <v>0</v>
      </c>
      <c r="L10">
        <f t="shared" si="4"/>
        <v>0</v>
      </c>
      <c r="M10">
        <f t="shared" si="4"/>
        <v>0</v>
      </c>
      <c r="N10">
        <f t="shared" si="4"/>
        <v>0</v>
      </c>
      <c r="O10">
        <f t="shared" si="4"/>
        <v>0</v>
      </c>
      <c r="P10">
        <f t="shared" si="4"/>
        <v>0</v>
      </c>
      <c r="Q10">
        <f t="shared" si="4"/>
        <v>0</v>
      </c>
      <c r="R10">
        <f t="shared" si="4"/>
        <v>0</v>
      </c>
      <c r="S10">
        <f t="shared" si="4"/>
        <v>0</v>
      </c>
      <c r="T10">
        <f t="shared" si="4"/>
        <v>0</v>
      </c>
      <c r="U10">
        <f t="shared" si="4"/>
        <v>0</v>
      </c>
      <c r="V10">
        <f t="shared" si="4"/>
        <v>0</v>
      </c>
      <c r="W10">
        <f t="shared" si="4"/>
        <v>0</v>
      </c>
      <c r="X10">
        <f t="shared" si="4"/>
        <v>0</v>
      </c>
      <c r="Y10">
        <f t="shared" si="4"/>
        <v>0</v>
      </c>
      <c r="Z10">
        <f t="shared" ref="Z10:AO13" si="5">IF(Z$4=$C10,Z$8,0)</f>
        <v>0</v>
      </c>
      <c r="AA10">
        <f t="shared" si="5"/>
        <v>0</v>
      </c>
      <c r="AB10">
        <f t="shared" si="5"/>
        <v>0</v>
      </c>
      <c r="AC10">
        <f t="shared" si="5"/>
        <v>0</v>
      </c>
      <c r="AD10">
        <f t="shared" si="5"/>
        <v>0</v>
      </c>
      <c r="AE10">
        <f t="shared" si="5"/>
        <v>0</v>
      </c>
      <c r="AF10">
        <f t="shared" si="5"/>
        <v>0</v>
      </c>
      <c r="AG10">
        <f t="shared" si="5"/>
        <v>0</v>
      </c>
      <c r="AH10">
        <f t="shared" si="5"/>
        <v>3.0099999999999998E-2</v>
      </c>
      <c r="AI10">
        <f t="shared" si="5"/>
        <v>0</v>
      </c>
      <c r="AJ10">
        <f t="shared" si="5"/>
        <v>0</v>
      </c>
      <c r="AK10">
        <f t="shared" si="5"/>
        <v>0</v>
      </c>
      <c r="AL10">
        <f t="shared" si="5"/>
        <v>0</v>
      </c>
      <c r="AM10">
        <f t="shared" si="5"/>
        <v>0</v>
      </c>
      <c r="AN10">
        <f t="shared" si="5"/>
        <v>0</v>
      </c>
      <c r="AO10">
        <f t="shared" si="5"/>
        <v>0</v>
      </c>
      <c r="AP10">
        <f t="shared" ref="AP10:AV13" si="6">IF(AP$4=$C10,AP$8,0)</f>
        <v>0</v>
      </c>
      <c r="AQ10">
        <f t="shared" si="6"/>
        <v>0</v>
      </c>
      <c r="AR10">
        <f t="shared" si="6"/>
        <v>0</v>
      </c>
      <c r="AS10">
        <f t="shared" si="6"/>
        <v>0</v>
      </c>
      <c r="AT10">
        <f t="shared" si="6"/>
        <v>0</v>
      </c>
      <c r="AU10">
        <f t="shared" si="6"/>
        <v>0</v>
      </c>
      <c r="AV10">
        <f t="shared" si="6"/>
        <v>0</v>
      </c>
    </row>
    <row r="11" spans="1:48" x14ac:dyDescent="0.25">
      <c r="A11" t="s">
        <v>332</v>
      </c>
      <c r="C11">
        <f>Dashboard!E93</f>
        <v>26</v>
      </c>
      <c r="D11" s="20"/>
      <c r="E11" t="s">
        <v>247</v>
      </c>
      <c r="F11" s="20">
        <f t="shared" ref="F11:F12" si="7">SUM(I11:AV11)</f>
        <v>3.0099999999999998E-2</v>
      </c>
      <c r="I11">
        <f t="shared" ref="I11:X13" si="8">IF(I$4=$C11,I$8,0)</f>
        <v>0</v>
      </c>
      <c r="J11">
        <f t="shared" si="4"/>
        <v>0</v>
      </c>
      <c r="K11">
        <f t="shared" si="4"/>
        <v>0</v>
      </c>
      <c r="L11">
        <f t="shared" si="4"/>
        <v>0</v>
      </c>
      <c r="M11">
        <f t="shared" si="4"/>
        <v>0</v>
      </c>
      <c r="N11">
        <f t="shared" si="4"/>
        <v>0</v>
      </c>
      <c r="O11">
        <f t="shared" si="4"/>
        <v>0</v>
      </c>
      <c r="P11">
        <f t="shared" si="4"/>
        <v>0</v>
      </c>
      <c r="Q11">
        <f t="shared" si="4"/>
        <v>0</v>
      </c>
      <c r="R11">
        <f t="shared" si="4"/>
        <v>0</v>
      </c>
      <c r="S11">
        <f t="shared" si="4"/>
        <v>0</v>
      </c>
      <c r="T11">
        <f t="shared" si="4"/>
        <v>0</v>
      </c>
      <c r="U11">
        <f t="shared" si="4"/>
        <v>0</v>
      </c>
      <c r="V11">
        <f t="shared" si="4"/>
        <v>0</v>
      </c>
      <c r="W11">
        <f t="shared" si="4"/>
        <v>0</v>
      </c>
      <c r="X11">
        <f t="shared" si="4"/>
        <v>0</v>
      </c>
      <c r="Y11">
        <f t="shared" si="4"/>
        <v>0</v>
      </c>
      <c r="Z11">
        <f t="shared" si="5"/>
        <v>0</v>
      </c>
      <c r="AA11">
        <f t="shared" si="5"/>
        <v>0</v>
      </c>
      <c r="AB11">
        <f t="shared" si="5"/>
        <v>0</v>
      </c>
      <c r="AC11">
        <f t="shared" si="5"/>
        <v>0</v>
      </c>
      <c r="AD11">
        <f t="shared" si="5"/>
        <v>0</v>
      </c>
      <c r="AE11">
        <f t="shared" si="5"/>
        <v>0</v>
      </c>
      <c r="AF11">
        <f t="shared" si="5"/>
        <v>0</v>
      </c>
      <c r="AG11">
        <f t="shared" si="5"/>
        <v>0</v>
      </c>
      <c r="AH11">
        <f t="shared" si="5"/>
        <v>3.0099999999999998E-2</v>
      </c>
      <c r="AI11">
        <f t="shared" si="5"/>
        <v>0</v>
      </c>
      <c r="AJ11">
        <f t="shared" si="5"/>
        <v>0</v>
      </c>
      <c r="AK11">
        <f t="shared" si="5"/>
        <v>0</v>
      </c>
      <c r="AL11">
        <f t="shared" si="5"/>
        <v>0</v>
      </c>
      <c r="AM11">
        <f t="shared" si="5"/>
        <v>0</v>
      </c>
      <c r="AN11">
        <f t="shared" si="5"/>
        <v>0</v>
      </c>
      <c r="AO11">
        <f t="shared" si="5"/>
        <v>0</v>
      </c>
      <c r="AP11">
        <f t="shared" si="6"/>
        <v>0</v>
      </c>
      <c r="AQ11">
        <f t="shared" si="6"/>
        <v>0</v>
      </c>
      <c r="AR11">
        <f t="shared" si="6"/>
        <v>0</v>
      </c>
      <c r="AS11">
        <f t="shared" si="6"/>
        <v>0</v>
      </c>
      <c r="AT11">
        <f t="shared" si="6"/>
        <v>0</v>
      </c>
      <c r="AU11">
        <f t="shared" si="6"/>
        <v>0</v>
      </c>
      <c r="AV11">
        <f t="shared" si="6"/>
        <v>0</v>
      </c>
    </row>
    <row r="12" spans="1:48" x14ac:dyDescent="0.25">
      <c r="A12" t="s">
        <v>11</v>
      </c>
      <c r="C12">
        <f>Dashboard!F40</f>
        <v>33</v>
      </c>
      <c r="D12" s="20"/>
      <c r="E12" t="s">
        <v>247</v>
      </c>
      <c r="F12" s="20">
        <f t="shared" si="7"/>
        <v>3.0300000000000001E-2</v>
      </c>
      <c r="I12">
        <f t="shared" si="8"/>
        <v>0</v>
      </c>
      <c r="J12">
        <f t="shared" si="4"/>
        <v>0</v>
      </c>
      <c r="K12">
        <f t="shared" si="4"/>
        <v>0</v>
      </c>
      <c r="L12">
        <f t="shared" si="4"/>
        <v>0</v>
      </c>
      <c r="M12">
        <f t="shared" si="4"/>
        <v>0</v>
      </c>
      <c r="N12">
        <f t="shared" si="4"/>
        <v>0</v>
      </c>
      <c r="O12">
        <f t="shared" si="4"/>
        <v>0</v>
      </c>
      <c r="P12">
        <f t="shared" si="4"/>
        <v>0</v>
      </c>
      <c r="Q12">
        <f t="shared" si="4"/>
        <v>0</v>
      </c>
      <c r="R12">
        <f t="shared" si="4"/>
        <v>0</v>
      </c>
      <c r="S12">
        <f t="shared" si="4"/>
        <v>0</v>
      </c>
      <c r="T12">
        <f t="shared" si="4"/>
        <v>0</v>
      </c>
      <c r="U12">
        <f t="shared" si="4"/>
        <v>0</v>
      </c>
      <c r="V12">
        <f t="shared" si="4"/>
        <v>0</v>
      </c>
      <c r="W12">
        <f t="shared" si="4"/>
        <v>0</v>
      </c>
      <c r="X12">
        <f t="shared" si="4"/>
        <v>0</v>
      </c>
      <c r="Y12">
        <f t="shared" si="4"/>
        <v>0</v>
      </c>
      <c r="Z12">
        <f t="shared" si="5"/>
        <v>0</v>
      </c>
      <c r="AA12">
        <f t="shared" si="5"/>
        <v>0</v>
      </c>
      <c r="AB12">
        <f t="shared" si="5"/>
        <v>0</v>
      </c>
      <c r="AC12">
        <f t="shared" si="5"/>
        <v>0</v>
      </c>
      <c r="AD12">
        <f t="shared" si="5"/>
        <v>0</v>
      </c>
      <c r="AE12">
        <f t="shared" si="5"/>
        <v>0</v>
      </c>
      <c r="AF12">
        <f t="shared" si="5"/>
        <v>0</v>
      </c>
      <c r="AG12">
        <f t="shared" si="5"/>
        <v>0</v>
      </c>
      <c r="AH12">
        <f t="shared" si="5"/>
        <v>0</v>
      </c>
      <c r="AI12">
        <f t="shared" si="5"/>
        <v>0</v>
      </c>
      <c r="AJ12">
        <f t="shared" si="5"/>
        <v>0</v>
      </c>
      <c r="AK12">
        <f t="shared" si="5"/>
        <v>0</v>
      </c>
      <c r="AL12">
        <f t="shared" si="5"/>
        <v>0</v>
      </c>
      <c r="AM12">
        <f t="shared" si="5"/>
        <v>0</v>
      </c>
      <c r="AN12">
        <f t="shared" si="5"/>
        <v>0</v>
      </c>
      <c r="AO12">
        <f t="shared" si="5"/>
        <v>3.0300000000000001E-2</v>
      </c>
      <c r="AP12">
        <f t="shared" si="6"/>
        <v>0</v>
      </c>
      <c r="AQ12">
        <f t="shared" si="6"/>
        <v>0</v>
      </c>
      <c r="AR12">
        <f t="shared" si="6"/>
        <v>0</v>
      </c>
      <c r="AS12">
        <f t="shared" si="6"/>
        <v>0</v>
      </c>
      <c r="AT12">
        <f t="shared" si="6"/>
        <v>0</v>
      </c>
      <c r="AU12">
        <f t="shared" si="6"/>
        <v>0</v>
      </c>
      <c r="AV12">
        <f t="shared" si="6"/>
        <v>0</v>
      </c>
    </row>
    <row r="13" spans="1:48" x14ac:dyDescent="0.25">
      <c r="A13" t="s">
        <v>409</v>
      </c>
      <c r="C13">
        <f>Dashboard!F14</f>
        <v>26</v>
      </c>
      <c r="D13" s="20"/>
      <c r="E13" t="s">
        <v>247</v>
      </c>
      <c r="F13" s="20">
        <f t="shared" ref="F13" si="9">SUM(I13:AV13)</f>
        <v>3.0099999999999998E-2</v>
      </c>
      <c r="I13">
        <f t="shared" si="8"/>
        <v>0</v>
      </c>
      <c r="J13">
        <f t="shared" si="8"/>
        <v>0</v>
      </c>
      <c r="K13">
        <f t="shared" si="8"/>
        <v>0</v>
      </c>
      <c r="L13">
        <f t="shared" si="8"/>
        <v>0</v>
      </c>
      <c r="M13">
        <f t="shared" si="8"/>
        <v>0</v>
      </c>
      <c r="N13">
        <f t="shared" si="8"/>
        <v>0</v>
      </c>
      <c r="O13">
        <f t="shared" si="8"/>
        <v>0</v>
      </c>
      <c r="P13">
        <f t="shared" si="8"/>
        <v>0</v>
      </c>
      <c r="Q13">
        <f t="shared" si="8"/>
        <v>0</v>
      </c>
      <c r="R13">
        <f t="shared" si="8"/>
        <v>0</v>
      </c>
      <c r="S13">
        <f t="shared" si="8"/>
        <v>0</v>
      </c>
      <c r="T13">
        <f t="shared" si="8"/>
        <v>0</v>
      </c>
      <c r="U13">
        <f t="shared" si="8"/>
        <v>0</v>
      </c>
      <c r="V13">
        <f t="shared" si="8"/>
        <v>0</v>
      </c>
      <c r="W13">
        <f t="shared" si="8"/>
        <v>0</v>
      </c>
      <c r="X13">
        <f t="shared" si="8"/>
        <v>0</v>
      </c>
      <c r="Y13">
        <f t="shared" si="4"/>
        <v>0</v>
      </c>
      <c r="Z13">
        <f t="shared" si="5"/>
        <v>0</v>
      </c>
      <c r="AA13">
        <f t="shared" si="5"/>
        <v>0</v>
      </c>
      <c r="AB13">
        <f t="shared" si="5"/>
        <v>0</v>
      </c>
      <c r="AC13">
        <f t="shared" si="5"/>
        <v>0</v>
      </c>
      <c r="AD13">
        <f t="shared" si="5"/>
        <v>0</v>
      </c>
      <c r="AE13">
        <f t="shared" si="5"/>
        <v>0</v>
      </c>
      <c r="AF13">
        <f t="shared" si="5"/>
        <v>0</v>
      </c>
      <c r="AG13">
        <f t="shared" si="5"/>
        <v>0</v>
      </c>
      <c r="AH13">
        <f t="shared" si="5"/>
        <v>3.0099999999999998E-2</v>
      </c>
      <c r="AI13">
        <f t="shared" si="5"/>
        <v>0</v>
      </c>
      <c r="AJ13">
        <f t="shared" si="5"/>
        <v>0</v>
      </c>
      <c r="AK13">
        <f t="shared" si="5"/>
        <v>0</v>
      </c>
      <c r="AL13">
        <f t="shared" si="5"/>
        <v>0</v>
      </c>
      <c r="AM13">
        <f t="shared" si="5"/>
        <v>0</v>
      </c>
      <c r="AN13">
        <f t="shared" si="5"/>
        <v>0</v>
      </c>
      <c r="AO13">
        <f t="shared" si="5"/>
        <v>0</v>
      </c>
      <c r="AP13">
        <f t="shared" si="6"/>
        <v>0</v>
      </c>
      <c r="AQ13">
        <f t="shared" si="6"/>
        <v>0</v>
      </c>
      <c r="AR13">
        <f t="shared" si="6"/>
        <v>0</v>
      </c>
      <c r="AS13">
        <f t="shared" si="6"/>
        <v>0</v>
      </c>
      <c r="AT13">
        <f t="shared" si="6"/>
        <v>0</v>
      </c>
      <c r="AU13">
        <f t="shared" si="6"/>
        <v>0</v>
      </c>
      <c r="AV13">
        <f t="shared" si="6"/>
        <v>0</v>
      </c>
    </row>
    <row r="14" spans="1:48" x14ac:dyDescent="0.25">
      <c r="A14" t="s">
        <v>379</v>
      </c>
      <c r="D14" s="20"/>
      <c r="F14" s="20">
        <f>MuniC!H23</f>
        <v>3.3651484557995159E-2</v>
      </c>
    </row>
    <row r="15" spans="1:48" x14ac:dyDescent="0.25">
      <c r="A15" s="51" t="s">
        <v>342</v>
      </c>
      <c r="D15" s="20"/>
      <c r="F15" s="20">
        <f>AL27</f>
        <v>3.3500000000000002E-2</v>
      </c>
    </row>
    <row r="16" spans="1:48" x14ac:dyDescent="0.25">
      <c r="A16" s="51" t="s">
        <v>394</v>
      </c>
      <c r="D16" s="20"/>
      <c r="F16" s="20">
        <f>AL8</f>
        <v>3.0300000000000001E-2</v>
      </c>
    </row>
    <row r="18" spans="1:50" x14ac:dyDescent="0.25">
      <c r="A18" s="27" t="s">
        <v>248</v>
      </c>
    </row>
    <row r="19" spans="1:50" x14ac:dyDescent="0.25">
      <c r="A19" s="49"/>
    </row>
    <row r="20" spans="1:50" x14ac:dyDescent="0.25">
      <c r="A20" s="50"/>
      <c r="C20" s="51" t="s">
        <v>249</v>
      </c>
      <c r="I20" s="37">
        <v>1.55E-2</v>
      </c>
      <c r="J20" s="37">
        <v>1.5699999999999999E-2</v>
      </c>
      <c r="K20" s="37">
        <v>1.6E-2</v>
      </c>
      <c r="L20" s="37">
        <v>1.6400000000000001E-2</v>
      </c>
      <c r="M20" s="37">
        <v>1.6799999999999999E-2</v>
      </c>
      <c r="N20" s="37">
        <v>1.7399999999999999E-2</v>
      </c>
      <c r="O20" s="37">
        <v>1.7999999999999999E-2</v>
      </c>
      <c r="P20" s="37">
        <v>1.9E-2</v>
      </c>
      <c r="Q20" s="37">
        <v>0.02</v>
      </c>
      <c r="R20" s="37">
        <v>2.1000000000000001E-2</v>
      </c>
      <c r="S20" s="37">
        <v>2.1999999999999999E-2</v>
      </c>
      <c r="T20" s="37">
        <v>2.3E-2</v>
      </c>
      <c r="U20" s="37">
        <v>2.3800000000000002E-2</v>
      </c>
      <c r="V20" s="37">
        <v>2.4500000000000001E-2</v>
      </c>
      <c r="W20" s="37">
        <v>2.5100000000000001E-2</v>
      </c>
      <c r="X20" s="37">
        <v>2.5700000000000001E-2</v>
      </c>
      <c r="Y20" s="37">
        <v>2.63E-2</v>
      </c>
      <c r="Z20" s="37">
        <v>2.69E-2</v>
      </c>
      <c r="AA20" s="37">
        <v>2.75E-2</v>
      </c>
      <c r="AB20" s="37">
        <v>2.8000000000000001E-2</v>
      </c>
      <c r="AC20" s="37">
        <v>2.8500000000000001E-2</v>
      </c>
      <c r="AD20" s="37">
        <v>2.8799999999999999E-2</v>
      </c>
      <c r="AE20" s="37">
        <v>2.9000000000000001E-2</v>
      </c>
      <c r="AF20" s="37">
        <v>2.92E-2</v>
      </c>
      <c r="AG20" s="37">
        <v>2.9399999999999999E-2</v>
      </c>
      <c r="AH20" s="37">
        <v>2.9600000000000001E-2</v>
      </c>
      <c r="AI20" s="37">
        <v>2.9700000000000001E-2</v>
      </c>
      <c r="AJ20" s="37">
        <v>2.98E-2</v>
      </c>
      <c r="AK20" s="37">
        <v>2.9899999999999999E-2</v>
      </c>
      <c r="AL20" s="37">
        <v>0.03</v>
      </c>
      <c r="AM20">
        <f>($AV$20-$AL$20)/10+AL20</f>
        <v>3.0499999999999999E-2</v>
      </c>
      <c r="AN20">
        <f>($AV$20-$AL$20)/10+AM20</f>
        <v>3.1E-2</v>
      </c>
      <c r="AO20">
        <f t="shared" ref="AO20:AU20" si="10">($AV$20-$AL$20)/10+AN20</f>
        <v>3.15E-2</v>
      </c>
      <c r="AP20">
        <f t="shared" si="10"/>
        <v>3.2000000000000001E-2</v>
      </c>
      <c r="AQ20">
        <f t="shared" si="10"/>
        <v>3.2500000000000001E-2</v>
      </c>
      <c r="AR20">
        <f t="shared" si="10"/>
        <v>3.3000000000000002E-2</v>
      </c>
      <c r="AS20">
        <f t="shared" si="10"/>
        <v>3.3500000000000002E-2</v>
      </c>
      <c r="AT20">
        <f t="shared" si="10"/>
        <v>3.4000000000000002E-2</v>
      </c>
      <c r="AU20">
        <f t="shared" si="10"/>
        <v>3.4500000000000003E-2</v>
      </c>
      <c r="AV20">
        <f>AL20+(G21/10000)</f>
        <v>3.4999999999999996E-2</v>
      </c>
    </row>
    <row r="21" spans="1:50" x14ac:dyDescent="0.25">
      <c r="A21" s="50"/>
      <c r="C21" s="52" t="s">
        <v>250</v>
      </c>
      <c r="G21" s="37">
        <v>50</v>
      </c>
      <c r="H21" s="37">
        <v>0</v>
      </c>
      <c r="I21">
        <f>I20</f>
        <v>1.55E-2</v>
      </c>
      <c r="J21">
        <f t="shared" ref="J21:AL21" si="11">J20</f>
        <v>1.5699999999999999E-2</v>
      </c>
      <c r="K21">
        <f t="shared" si="11"/>
        <v>1.6E-2</v>
      </c>
      <c r="L21">
        <f t="shared" si="11"/>
        <v>1.6400000000000001E-2</v>
      </c>
      <c r="M21">
        <f t="shared" si="11"/>
        <v>1.6799999999999999E-2</v>
      </c>
      <c r="N21">
        <f t="shared" si="11"/>
        <v>1.7399999999999999E-2</v>
      </c>
      <c r="O21">
        <f t="shared" si="11"/>
        <v>1.7999999999999999E-2</v>
      </c>
      <c r="P21">
        <f t="shared" si="11"/>
        <v>1.9E-2</v>
      </c>
      <c r="Q21">
        <f t="shared" si="11"/>
        <v>0.02</v>
      </c>
      <c r="R21">
        <f t="shared" si="11"/>
        <v>2.1000000000000001E-2</v>
      </c>
      <c r="S21">
        <f t="shared" si="11"/>
        <v>2.1999999999999999E-2</v>
      </c>
      <c r="T21">
        <f t="shared" si="11"/>
        <v>2.3E-2</v>
      </c>
      <c r="U21">
        <f t="shared" si="11"/>
        <v>2.3800000000000002E-2</v>
      </c>
      <c r="V21">
        <f t="shared" si="11"/>
        <v>2.4500000000000001E-2</v>
      </c>
      <c r="W21">
        <f t="shared" si="11"/>
        <v>2.5100000000000001E-2</v>
      </c>
      <c r="X21">
        <f t="shared" si="11"/>
        <v>2.5700000000000001E-2</v>
      </c>
      <c r="Y21">
        <f t="shared" si="11"/>
        <v>2.63E-2</v>
      </c>
      <c r="Z21">
        <f t="shared" si="11"/>
        <v>2.69E-2</v>
      </c>
      <c r="AA21">
        <f t="shared" si="11"/>
        <v>2.75E-2</v>
      </c>
      <c r="AB21">
        <f t="shared" si="11"/>
        <v>2.8000000000000001E-2</v>
      </c>
      <c r="AC21">
        <f t="shared" si="11"/>
        <v>2.8500000000000001E-2</v>
      </c>
      <c r="AD21">
        <f t="shared" si="11"/>
        <v>2.8799999999999999E-2</v>
      </c>
      <c r="AE21">
        <f t="shared" si="11"/>
        <v>2.9000000000000001E-2</v>
      </c>
      <c r="AF21">
        <f t="shared" si="11"/>
        <v>2.92E-2</v>
      </c>
      <c r="AG21">
        <f t="shared" si="11"/>
        <v>2.9399999999999999E-2</v>
      </c>
      <c r="AH21">
        <f t="shared" si="11"/>
        <v>2.9600000000000001E-2</v>
      </c>
      <c r="AI21">
        <f t="shared" si="11"/>
        <v>2.9700000000000001E-2</v>
      </c>
      <c r="AJ21">
        <f t="shared" si="11"/>
        <v>2.98E-2</v>
      </c>
      <c r="AK21">
        <f t="shared" si="11"/>
        <v>2.9899999999999999E-2</v>
      </c>
      <c r="AL21">
        <f t="shared" si="11"/>
        <v>0.03</v>
      </c>
      <c r="AM21">
        <f t="shared" ref="AM21:AV21" si="12">AM20+$H$21</f>
        <v>3.0499999999999999E-2</v>
      </c>
      <c r="AN21">
        <f t="shared" si="12"/>
        <v>3.1E-2</v>
      </c>
      <c r="AO21">
        <f t="shared" si="12"/>
        <v>3.15E-2</v>
      </c>
      <c r="AP21">
        <f t="shared" si="12"/>
        <v>3.2000000000000001E-2</v>
      </c>
      <c r="AQ21">
        <f t="shared" si="12"/>
        <v>3.2500000000000001E-2</v>
      </c>
      <c r="AR21">
        <f t="shared" si="12"/>
        <v>3.3000000000000002E-2</v>
      </c>
      <c r="AS21">
        <f t="shared" si="12"/>
        <v>3.3500000000000002E-2</v>
      </c>
      <c r="AT21">
        <f t="shared" si="12"/>
        <v>3.4000000000000002E-2</v>
      </c>
      <c r="AU21">
        <f t="shared" si="12"/>
        <v>3.4500000000000003E-2</v>
      </c>
      <c r="AV21">
        <f t="shared" si="12"/>
        <v>3.4999999999999996E-2</v>
      </c>
    </row>
    <row r="23" spans="1:50" x14ac:dyDescent="0.25">
      <c r="D23" t="s">
        <v>251</v>
      </c>
      <c r="E23" s="53" t="s">
        <v>252</v>
      </c>
      <c r="F23" s="202">
        <f>Project!Z7+G23</f>
        <v>0</v>
      </c>
      <c r="G23" s="48">
        <v>0</v>
      </c>
      <c r="I23" s="37">
        <v>10</v>
      </c>
      <c r="J23" s="37">
        <f>I23</f>
        <v>10</v>
      </c>
      <c r="K23" s="37">
        <f t="shared" ref="K23:AV25" si="13">J23</f>
        <v>10</v>
      </c>
      <c r="L23" s="37">
        <f t="shared" si="13"/>
        <v>10</v>
      </c>
      <c r="M23" s="37">
        <f t="shared" si="13"/>
        <v>10</v>
      </c>
      <c r="N23" s="37">
        <f t="shared" si="13"/>
        <v>10</v>
      </c>
      <c r="O23" s="37">
        <f t="shared" si="13"/>
        <v>10</v>
      </c>
      <c r="P23" s="37">
        <f t="shared" si="13"/>
        <v>10</v>
      </c>
      <c r="Q23" s="37">
        <v>15</v>
      </c>
      <c r="R23" s="37">
        <f t="shared" si="13"/>
        <v>15</v>
      </c>
      <c r="S23" s="37">
        <f t="shared" si="13"/>
        <v>15</v>
      </c>
      <c r="T23" s="37">
        <f t="shared" si="13"/>
        <v>15</v>
      </c>
      <c r="U23" s="37">
        <f t="shared" si="13"/>
        <v>15</v>
      </c>
      <c r="V23" s="37">
        <f t="shared" si="13"/>
        <v>15</v>
      </c>
      <c r="W23" s="37">
        <v>20</v>
      </c>
      <c r="X23" s="37">
        <f t="shared" si="13"/>
        <v>20</v>
      </c>
      <c r="Y23" s="37">
        <f t="shared" si="13"/>
        <v>20</v>
      </c>
      <c r="Z23" s="37">
        <f t="shared" si="13"/>
        <v>20</v>
      </c>
      <c r="AA23" s="37">
        <f t="shared" si="13"/>
        <v>20</v>
      </c>
      <c r="AB23" s="37">
        <v>25</v>
      </c>
      <c r="AC23" s="37">
        <f t="shared" si="13"/>
        <v>25</v>
      </c>
      <c r="AD23" s="37">
        <f t="shared" si="13"/>
        <v>25</v>
      </c>
      <c r="AE23" s="37">
        <f t="shared" si="13"/>
        <v>25</v>
      </c>
      <c r="AF23" s="37">
        <f t="shared" si="13"/>
        <v>25</v>
      </c>
      <c r="AG23" s="37">
        <f t="shared" si="13"/>
        <v>25</v>
      </c>
      <c r="AH23" s="37">
        <f t="shared" si="13"/>
        <v>25</v>
      </c>
      <c r="AI23" s="37">
        <f t="shared" si="13"/>
        <v>25</v>
      </c>
      <c r="AJ23" s="37">
        <f t="shared" si="13"/>
        <v>25</v>
      </c>
      <c r="AK23" s="37">
        <f t="shared" si="13"/>
        <v>25</v>
      </c>
      <c r="AL23" s="37">
        <f t="shared" si="13"/>
        <v>25</v>
      </c>
      <c r="AM23" s="37">
        <f t="shared" si="13"/>
        <v>25</v>
      </c>
      <c r="AN23" s="37">
        <f t="shared" si="13"/>
        <v>25</v>
      </c>
      <c r="AO23" s="37">
        <f t="shared" si="13"/>
        <v>25</v>
      </c>
      <c r="AP23" s="37">
        <f t="shared" si="13"/>
        <v>25</v>
      </c>
      <c r="AQ23" s="37">
        <f t="shared" si="13"/>
        <v>25</v>
      </c>
      <c r="AR23" s="37">
        <f t="shared" si="13"/>
        <v>25</v>
      </c>
      <c r="AS23" s="37">
        <f t="shared" si="13"/>
        <v>25</v>
      </c>
      <c r="AT23" s="37">
        <f t="shared" si="13"/>
        <v>25</v>
      </c>
      <c r="AU23" s="37">
        <f t="shared" si="13"/>
        <v>25</v>
      </c>
      <c r="AV23" s="37">
        <f t="shared" si="13"/>
        <v>25</v>
      </c>
    </row>
    <row r="24" spans="1:50" x14ac:dyDescent="0.25">
      <c r="D24" t="s">
        <v>251</v>
      </c>
      <c r="E24" s="53" t="s">
        <v>253</v>
      </c>
      <c r="F24" s="202">
        <f>Project!Z8+G24</f>
        <v>1</v>
      </c>
      <c r="G24" s="48">
        <v>0</v>
      </c>
      <c r="I24" s="37">
        <v>20</v>
      </c>
      <c r="J24" s="37">
        <f>I24</f>
        <v>20</v>
      </c>
      <c r="K24" s="37">
        <f t="shared" si="13"/>
        <v>20</v>
      </c>
      <c r="L24" s="37">
        <f t="shared" si="13"/>
        <v>20</v>
      </c>
      <c r="M24" s="37">
        <v>25</v>
      </c>
      <c r="N24" s="37">
        <f t="shared" si="13"/>
        <v>25</v>
      </c>
      <c r="O24" s="37">
        <f t="shared" si="13"/>
        <v>25</v>
      </c>
      <c r="P24" s="37">
        <f t="shared" si="13"/>
        <v>25</v>
      </c>
      <c r="Q24" s="37">
        <f t="shared" si="13"/>
        <v>25</v>
      </c>
      <c r="R24" s="37">
        <v>30</v>
      </c>
      <c r="S24" s="37">
        <f t="shared" si="13"/>
        <v>30</v>
      </c>
      <c r="T24" s="37">
        <f t="shared" si="13"/>
        <v>30</v>
      </c>
      <c r="U24" s="37">
        <f t="shared" si="13"/>
        <v>30</v>
      </c>
      <c r="V24" s="37">
        <f t="shared" si="13"/>
        <v>30</v>
      </c>
      <c r="W24" s="37">
        <v>35</v>
      </c>
      <c r="X24" s="37">
        <f t="shared" si="13"/>
        <v>35</v>
      </c>
      <c r="Y24" s="37">
        <f t="shared" si="13"/>
        <v>35</v>
      </c>
      <c r="Z24" s="37">
        <f t="shared" si="13"/>
        <v>35</v>
      </c>
      <c r="AA24" s="37">
        <f t="shared" si="13"/>
        <v>35</v>
      </c>
      <c r="AB24" s="37">
        <f t="shared" si="13"/>
        <v>35</v>
      </c>
      <c r="AC24" s="37">
        <f t="shared" si="13"/>
        <v>35</v>
      </c>
      <c r="AD24" s="37">
        <f t="shared" si="13"/>
        <v>35</v>
      </c>
      <c r="AE24" s="37">
        <f t="shared" si="13"/>
        <v>35</v>
      </c>
      <c r="AF24" s="37">
        <f t="shared" si="13"/>
        <v>35</v>
      </c>
      <c r="AG24" s="37">
        <f t="shared" si="13"/>
        <v>35</v>
      </c>
      <c r="AH24" s="37">
        <f t="shared" si="13"/>
        <v>35</v>
      </c>
      <c r="AI24" s="37">
        <f t="shared" si="13"/>
        <v>35</v>
      </c>
      <c r="AJ24" s="37">
        <f t="shared" si="13"/>
        <v>35</v>
      </c>
      <c r="AK24" s="37">
        <f t="shared" si="13"/>
        <v>35</v>
      </c>
      <c r="AL24" s="37">
        <f t="shared" si="13"/>
        <v>35</v>
      </c>
      <c r="AM24" s="37">
        <f t="shared" si="13"/>
        <v>35</v>
      </c>
      <c r="AN24" s="37">
        <f t="shared" si="13"/>
        <v>35</v>
      </c>
      <c r="AO24" s="37">
        <f t="shared" si="13"/>
        <v>35</v>
      </c>
      <c r="AP24" s="37">
        <f t="shared" si="13"/>
        <v>35</v>
      </c>
      <c r="AQ24" s="37">
        <f t="shared" si="13"/>
        <v>35</v>
      </c>
      <c r="AR24" s="37">
        <f t="shared" si="13"/>
        <v>35</v>
      </c>
      <c r="AS24" s="37">
        <f t="shared" si="13"/>
        <v>35</v>
      </c>
      <c r="AT24" s="37">
        <f t="shared" si="13"/>
        <v>35</v>
      </c>
      <c r="AU24" s="37">
        <f t="shared" si="13"/>
        <v>35</v>
      </c>
      <c r="AV24" s="37">
        <f t="shared" si="13"/>
        <v>35</v>
      </c>
    </row>
    <row r="25" spans="1:50" x14ac:dyDescent="0.25">
      <c r="D25" t="s">
        <v>251</v>
      </c>
      <c r="E25" s="53" t="s">
        <v>254</v>
      </c>
      <c r="F25" s="202">
        <f>Project!Z9+G25</f>
        <v>0</v>
      </c>
      <c r="G25" s="48">
        <v>0</v>
      </c>
      <c r="I25" s="37">
        <v>80</v>
      </c>
      <c r="J25" s="37">
        <f>I25</f>
        <v>80</v>
      </c>
      <c r="K25" s="37">
        <f t="shared" si="13"/>
        <v>80</v>
      </c>
      <c r="L25" s="37">
        <f t="shared" si="13"/>
        <v>80</v>
      </c>
      <c r="M25" s="37">
        <f t="shared" si="13"/>
        <v>80</v>
      </c>
      <c r="N25" s="37">
        <f t="shared" si="13"/>
        <v>80</v>
      </c>
      <c r="O25" s="37">
        <f t="shared" si="13"/>
        <v>80</v>
      </c>
      <c r="P25" s="37">
        <f t="shared" si="13"/>
        <v>80</v>
      </c>
      <c r="Q25" s="37">
        <v>85</v>
      </c>
      <c r="R25" s="37">
        <f t="shared" si="13"/>
        <v>85</v>
      </c>
      <c r="S25" s="37">
        <f t="shared" si="13"/>
        <v>85</v>
      </c>
      <c r="T25" s="37">
        <f t="shared" si="13"/>
        <v>85</v>
      </c>
      <c r="U25" s="37">
        <f t="shared" si="13"/>
        <v>85</v>
      </c>
      <c r="V25" s="37">
        <f t="shared" si="13"/>
        <v>85</v>
      </c>
      <c r="W25" s="37">
        <v>90</v>
      </c>
      <c r="X25" s="37">
        <f t="shared" si="13"/>
        <v>90</v>
      </c>
      <c r="Y25" s="37">
        <f t="shared" si="13"/>
        <v>90</v>
      </c>
      <c r="Z25" s="37">
        <f t="shared" si="13"/>
        <v>90</v>
      </c>
      <c r="AA25" s="37">
        <v>95</v>
      </c>
      <c r="AB25" s="37">
        <f t="shared" si="13"/>
        <v>95</v>
      </c>
      <c r="AC25" s="37">
        <f t="shared" si="13"/>
        <v>95</v>
      </c>
      <c r="AD25" s="37">
        <f t="shared" si="13"/>
        <v>95</v>
      </c>
      <c r="AE25" s="37">
        <f t="shared" si="13"/>
        <v>95</v>
      </c>
      <c r="AF25" s="37">
        <f t="shared" si="13"/>
        <v>95</v>
      </c>
      <c r="AG25" s="37">
        <f t="shared" si="13"/>
        <v>95</v>
      </c>
      <c r="AH25" s="37">
        <f t="shared" si="13"/>
        <v>95</v>
      </c>
      <c r="AI25" s="37">
        <f t="shared" si="13"/>
        <v>95</v>
      </c>
      <c r="AJ25" s="37">
        <f t="shared" si="13"/>
        <v>95</v>
      </c>
      <c r="AK25" s="37">
        <f t="shared" si="13"/>
        <v>95</v>
      </c>
      <c r="AL25" s="37">
        <f t="shared" si="13"/>
        <v>95</v>
      </c>
      <c r="AM25" s="37">
        <f t="shared" si="13"/>
        <v>95</v>
      </c>
      <c r="AN25" s="37">
        <f t="shared" si="13"/>
        <v>95</v>
      </c>
      <c r="AO25" s="37">
        <f t="shared" si="13"/>
        <v>95</v>
      </c>
      <c r="AP25" s="37">
        <f t="shared" si="13"/>
        <v>95</v>
      </c>
      <c r="AQ25" s="37">
        <f t="shared" si="13"/>
        <v>95</v>
      </c>
      <c r="AR25" s="37">
        <f t="shared" si="13"/>
        <v>95</v>
      </c>
      <c r="AS25" s="37">
        <f t="shared" si="13"/>
        <v>95</v>
      </c>
      <c r="AT25" s="37">
        <f t="shared" si="13"/>
        <v>95</v>
      </c>
      <c r="AU25" s="37">
        <f t="shared" si="13"/>
        <v>95</v>
      </c>
      <c r="AV25" s="37">
        <f t="shared" si="13"/>
        <v>95</v>
      </c>
    </row>
    <row r="26" spans="1:50" x14ac:dyDescent="0.25">
      <c r="AX26" s="54"/>
    </row>
    <row r="27" spans="1:50" x14ac:dyDescent="0.25">
      <c r="C27" t="s">
        <v>255</v>
      </c>
      <c r="I27">
        <f>I21+($F$23*I23/10000)+($F$24*I24/10000)+($F$25*I25/10000)</f>
        <v>1.7500000000000002E-2</v>
      </c>
      <c r="J27">
        <f t="shared" ref="J27:AV27" si="14">J21+($F$23*J23/10000)+($F$24*J24/10000)+($F$25*J25/10000)</f>
        <v>1.77E-2</v>
      </c>
      <c r="K27">
        <f t="shared" si="14"/>
        <v>1.8000000000000002E-2</v>
      </c>
      <c r="L27">
        <f t="shared" si="14"/>
        <v>1.84E-2</v>
      </c>
      <c r="M27">
        <f t="shared" si="14"/>
        <v>1.9299999999999998E-2</v>
      </c>
      <c r="N27">
        <f t="shared" si="14"/>
        <v>1.9899999999999998E-2</v>
      </c>
      <c r="O27">
        <f t="shared" si="14"/>
        <v>2.0499999999999997E-2</v>
      </c>
      <c r="P27">
        <f t="shared" si="14"/>
        <v>2.1499999999999998E-2</v>
      </c>
      <c r="Q27">
        <f t="shared" si="14"/>
        <v>2.2499999999999999E-2</v>
      </c>
      <c r="R27">
        <f t="shared" si="14"/>
        <v>2.4E-2</v>
      </c>
      <c r="S27">
        <f t="shared" si="14"/>
        <v>2.4999999999999998E-2</v>
      </c>
      <c r="T27">
        <f t="shared" si="14"/>
        <v>2.5999999999999999E-2</v>
      </c>
      <c r="U27">
        <f t="shared" si="14"/>
        <v>2.6800000000000001E-2</v>
      </c>
      <c r="V27">
        <f t="shared" si="14"/>
        <v>2.75E-2</v>
      </c>
      <c r="W27">
        <f t="shared" si="14"/>
        <v>2.86E-2</v>
      </c>
      <c r="X27">
        <f t="shared" si="14"/>
        <v>2.92E-2</v>
      </c>
      <c r="Y27">
        <f t="shared" si="14"/>
        <v>2.98E-2</v>
      </c>
      <c r="Z27">
        <f t="shared" si="14"/>
        <v>3.04E-2</v>
      </c>
      <c r="AA27">
        <f t="shared" si="14"/>
        <v>3.1E-2</v>
      </c>
      <c r="AB27">
        <f t="shared" si="14"/>
        <v>3.15E-2</v>
      </c>
      <c r="AC27">
        <f t="shared" si="14"/>
        <v>3.2000000000000001E-2</v>
      </c>
      <c r="AD27">
        <f t="shared" si="14"/>
        <v>3.2300000000000002E-2</v>
      </c>
      <c r="AE27">
        <f t="shared" si="14"/>
        <v>3.2500000000000001E-2</v>
      </c>
      <c r="AF27">
        <f t="shared" si="14"/>
        <v>3.27E-2</v>
      </c>
      <c r="AG27">
        <f t="shared" si="14"/>
        <v>3.2899999999999999E-2</v>
      </c>
      <c r="AH27">
        <f t="shared" si="14"/>
        <v>3.3100000000000004E-2</v>
      </c>
      <c r="AI27">
        <f t="shared" si="14"/>
        <v>3.32E-2</v>
      </c>
      <c r="AJ27">
        <f t="shared" si="14"/>
        <v>3.3300000000000003E-2</v>
      </c>
      <c r="AK27">
        <f t="shared" si="14"/>
        <v>3.3399999999999999E-2</v>
      </c>
      <c r="AL27">
        <f t="shared" si="14"/>
        <v>3.3500000000000002E-2</v>
      </c>
      <c r="AM27">
        <f t="shared" si="14"/>
        <v>3.4000000000000002E-2</v>
      </c>
      <c r="AN27">
        <f t="shared" si="14"/>
        <v>3.4500000000000003E-2</v>
      </c>
      <c r="AO27">
        <f t="shared" si="14"/>
        <v>3.5000000000000003E-2</v>
      </c>
      <c r="AP27">
        <f t="shared" si="14"/>
        <v>3.5500000000000004E-2</v>
      </c>
      <c r="AQ27">
        <f t="shared" si="14"/>
        <v>3.6000000000000004E-2</v>
      </c>
      <c r="AR27">
        <f t="shared" si="14"/>
        <v>3.6500000000000005E-2</v>
      </c>
      <c r="AS27">
        <f t="shared" si="14"/>
        <v>3.7000000000000005E-2</v>
      </c>
      <c r="AT27">
        <f t="shared" si="14"/>
        <v>3.7500000000000006E-2</v>
      </c>
      <c r="AU27">
        <f t="shared" si="14"/>
        <v>3.8000000000000006E-2</v>
      </c>
      <c r="AV27">
        <f t="shared" si="14"/>
        <v>3.85E-2</v>
      </c>
      <c r="AX27" s="54"/>
    </row>
    <row r="28" spans="1:50" x14ac:dyDescent="0.25">
      <c r="C28" s="55" t="s">
        <v>256</v>
      </c>
      <c r="I28">
        <f>I$27</f>
        <v>1.7500000000000002E-2</v>
      </c>
      <c r="J28">
        <f t="shared" ref="J28:AV28" si="15">J$27</f>
        <v>1.77E-2</v>
      </c>
      <c r="K28">
        <f t="shared" si="15"/>
        <v>1.8000000000000002E-2</v>
      </c>
      <c r="L28">
        <f t="shared" si="15"/>
        <v>1.84E-2</v>
      </c>
      <c r="M28">
        <f t="shared" si="15"/>
        <v>1.9299999999999998E-2</v>
      </c>
      <c r="N28">
        <f t="shared" si="15"/>
        <v>1.9899999999999998E-2</v>
      </c>
      <c r="O28">
        <f t="shared" si="15"/>
        <v>2.0499999999999997E-2</v>
      </c>
      <c r="P28">
        <f t="shared" si="15"/>
        <v>2.1499999999999998E-2</v>
      </c>
      <c r="Q28">
        <f t="shared" si="15"/>
        <v>2.2499999999999999E-2</v>
      </c>
      <c r="R28">
        <f t="shared" si="15"/>
        <v>2.4E-2</v>
      </c>
      <c r="S28">
        <f t="shared" si="15"/>
        <v>2.4999999999999998E-2</v>
      </c>
      <c r="T28">
        <f t="shared" si="15"/>
        <v>2.5999999999999999E-2</v>
      </c>
      <c r="U28">
        <f t="shared" si="15"/>
        <v>2.6800000000000001E-2</v>
      </c>
      <c r="V28">
        <f t="shared" si="15"/>
        <v>2.75E-2</v>
      </c>
      <c r="W28">
        <f t="shared" si="15"/>
        <v>2.86E-2</v>
      </c>
      <c r="X28">
        <f t="shared" si="15"/>
        <v>2.92E-2</v>
      </c>
      <c r="Y28">
        <f t="shared" si="15"/>
        <v>2.98E-2</v>
      </c>
      <c r="Z28">
        <f t="shared" si="15"/>
        <v>3.04E-2</v>
      </c>
      <c r="AA28">
        <f t="shared" si="15"/>
        <v>3.1E-2</v>
      </c>
      <c r="AB28">
        <f t="shared" si="15"/>
        <v>3.15E-2</v>
      </c>
      <c r="AC28">
        <f t="shared" si="15"/>
        <v>3.2000000000000001E-2</v>
      </c>
      <c r="AD28">
        <f t="shared" si="15"/>
        <v>3.2300000000000002E-2</v>
      </c>
      <c r="AE28">
        <f t="shared" si="15"/>
        <v>3.2500000000000001E-2</v>
      </c>
      <c r="AF28">
        <f t="shared" si="15"/>
        <v>3.27E-2</v>
      </c>
      <c r="AG28">
        <f t="shared" si="15"/>
        <v>3.2899999999999999E-2</v>
      </c>
      <c r="AH28">
        <f t="shared" si="15"/>
        <v>3.3100000000000004E-2</v>
      </c>
      <c r="AI28">
        <f t="shared" si="15"/>
        <v>3.32E-2</v>
      </c>
      <c r="AJ28">
        <f t="shared" si="15"/>
        <v>3.3300000000000003E-2</v>
      </c>
      <c r="AK28">
        <f t="shared" si="15"/>
        <v>3.3399999999999999E-2</v>
      </c>
      <c r="AL28">
        <f t="shared" si="15"/>
        <v>3.3500000000000002E-2</v>
      </c>
      <c r="AM28">
        <f t="shared" si="15"/>
        <v>3.4000000000000002E-2</v>
      </c>
      <c r="AN28">
        <f t="shared" si="15"/>
        <v>3.4500000000000003E-2</v>
      </c>
      <c r="AO28">
        <f t="shared" si="15"/>
        <v>3.5000000000000003E-2</v>
      </c>
      <c r="AP28">
        <f t="shared" si="15"/>
        <v>3.5500000000000004E-2</v>
      </c>
      <c r="AQ28">
        <f t="shared" si="15"/>
        <v>3.6000000000000004E-2</v>
      </c>
      <c r="AR28">
        <f t="shared" si="15"/>
        <v>3.6500000000000005E-2</v>
      </c>
      <c r="AS28">
        <f t="shared" si="15"/>
        <v>3.7000000000000005E-2</v>
      </c>
      <c r="AT28">
        <f t="shared" si="15"/>
        <v>3.7500000000000006E-2</v>
      </c>
      <c r="AU28">
        <f t="shared" si="15"/>
        <v>3.8000000000000006E-2</v>
      </c>
      <c r="AV28">
        <f t="shared" si="15"/>
        <v>3.85E-2</v>
      </c>
      <c r="AX28" s="54"/>
    </row>
    <row r="29" spans="1:50" x14ac:dyDescent="0.25">
      <c r="AX29" s="54"/>
    </row>
    <row r="30" spans="1:50" x14ac:dyDescent="0.25">
      <c r="C30" s="24"/>
      <c r="AX30" s="54"/>
    </row>
    <row r="31" spans="1:50" x14ac:dyDescent="0.25">
      <c r="AX31" s="54"/>
    </row>
    <row r="32" spans="1:50" x14ac:dyDescent="0.25"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X32" s="54"/>
    </row>
    <row r="33" spans="8:50" x14ac:dyDescent="0.25">
      <c r="AX33" s="54"/>
    </row>
    <row r="34" spans="8:50" x14ac:dyDescent="0.25">
      <c r="H34" s="56"/>
      <c r="I34" s="56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X34" s="54"/>
    </row>
    <row r="35" spans="8:50" x14ac:dyDescent="0.25">
      <c r="AX35" s="54"/>
    </row>
    <row r="36" spans="8:50" x14ac:dyDescent="0.25">
      <c r="AX36" s="54"/>
    </row>
    <row r="37" spans="8:50" x14ac:dyDescent="0.25">
      <c r="AH37" s="26"/>
      <c r="AI37" s="57"/>
      <c r="AJ37" s="57"/>
      <c r="AK37" s="57"/>
      <c r="AL37" s="57"/>
      <c r="AM37" s="57"/>
      <c r="AN37" s="57"/>
      <c r="AX37" s="54"/>
    </row>
    <row r="38" spans="8:50" x14ac:dyDescent="0.25">
      <c r="AH38" s="26"/>
      <c r="AI38" s="57"/>
      <c r="AJ38" s="57"/>
      <c r="AK38" s="57"/>
      <c r="AL38" s="57"/>
      <c r="AM38" s="57"/>
      <c r="AN38" s="57"/>
      <c r="AX38" s="54"/>
    </row>
    <row r="39" spans="8:50" x14ac:dyDescent="0.25">
      <c r="AH39" s="26"/>
      <c r="AI39" s="57"/>
      <c r="AJ39" s="57"/>
      <c r="AK39" s="57"/>
      <c r="AL39" s="57"/>
      <c r="AM39" s="57"/>
      <c r="AN39" s="57"/>
      <c r="AX39" s="54"/>
    </row>
    <row r="40" spans="8:50" x14ac:dyDescent="0.25">
      <c r="AH40" s="26"/>
      <c r="AI40" s="57"/>
      <c r="AJ40" s="57"/>
      <c r="AK40" s="57"/>
      <c r="AL40" s="57"/>
      <c r="AM40" s="57"/>
      <c r="AN40" s="57"/>
      <c r="AX40" s="54"/>
    </row>
    <row r="41" spans="8:50" x14ac:dyDescent="0.25">
      <c r="AH41" s="26"/>
      <c r="AI41" s="57"/>
      <c r="AJ41" s="57"/>
      <c r="AK41" s="57"/>
      <c r="AL41" s="57"/>
      <c r="AM41" s="57"/>
      <c r="AN41" s="57"/>
      <c r="AX41" s="54"/>
    </row>
    <row r="42" spans="8:50" x14ac:dyDescent="0.25">
      <c r="AX42" s="54"/>
    </row>
    <row r="43" spans="8:50" x14ac:dyDescent="0.25">
      <c r="AI43" s="57"/>
      <c r="AJ43" s="57"/>
      <c r="AK43" s="57"/>
      <c r="AL43" s="57"/>
      <c r="AM43" s="57"/>
      <c r="AN43" s="57"/>
      <c r="AX43" s="54"/>
    </row>
    <row r="44" spans="8:50" x14ac:dyDescent="0.25">
      <c r="AI44" s="57"/>
      <c r="AJ44" s="57"/>
      <c r="AK44" s="57"/>
      <c r="AL44" s="57"/>
      <c r="AM44" s="57"/>
      <c r="AN44" s="57"/>
      <c r="AX44" s="54"/>
    </row>
    <row r="45" spans="8:50" x14ac:dyDescent="0.25">
      <c r="AI45" s="57"/>
      <c r="AJ45" s="57"/>
      <c r="AK45" s="57"/>
      <c r="AL45" s="57"/>
      <c r="AM45" s="57"/>
      <c r="AN45" s="57"/>
      <c r="AX45" s="54"/>
    </row>
    <row r="46" spans="8:50" x14ac:dyDescent="0.25">
      <c r="AI46" s="57"/>
      <c r="AJ46" s="57"/>
      <c r="AK46" s="57"/>
      <c r="AL46" s="57"/>
      <c r="AM46" s="57"/>
      <c r="AN46" s="57"/>
      <c r="AX46" s="54"/>
    </row>
    <row r="47" spans="8:50" x14ac:dyDescent="0.25">
      <c r="AX47" s="54"/>
    </row>
    <row r="48" spans="8:50" x14ac:dyDescent="0.25"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X48" s="54"/>
    </row>
    <row r="49" spans="6:50" x14ac:dyDescent="0.25">
      <c r="AX49" s="54"/>
    </row>
    <row r="50" spans="6:50" x14ac:dyDescent="0.25">
      <c r="F50" s="58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X50" s="54"/>
    </row>
    <row r="51" spans="6:50" x14ac:dyDescent="0.25"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X51" s="54"/>
    </row>
    <row r="52" spans="6:50" x14ac:dyDescent="0.25">
      <c r="F52" s="60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X52" s="54"/>
    </row>
    <row r="53" spans="6:50" x14ac:dyDescent="0.25"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X53" s="54"/>
    </row>
    <row r="54" spans="6:50" x14ac:dyDescent="0.25">
      <c r="F54" s="60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X54" s="54"/>
    </row>
    <row r="55" spans="6:50" x14ac:dyDescent="0.25">
      <c r="F55" s="62"/>
      <c r="AX55" s="54"/>
    </row>
    <row r="56" spans="6:50" x14ac:dyDescent="0.25">
      <c r="AX56" s="54"/>
    </row>
    <row r="57" spans="6:50" x14ac:dyDescent="0.25">
      <c r="AX57" s="54">
        <f>AN$27</f>
        <v>3.4500000000000003E-2</v>
      </c>
    </row>
    <row r="58" spans="6:50" x14ac:dyDescent="0.25">
      <c r="AX58" s="54">
        <f>AO$27</f>
        <v>3.5000000000000003E-2</v>
      </c>
    </row>
    <row r="59" spans="6:50" x14ac:dyDescent="0.25">
      <c r="AX59" s="54">
        <f>AP$27</f>
        <v>3.5500000000000004E-2</v>
      </c>
    </row>
    <row r="60" spans="6:50" x14ac:dyDescent="0.25">
      <c r="AX60" s="54">
        <f>AQ$27</f>
        <v>3.6000000000000004E-2</v>
      </c>
    </row>
    <row r="61" spans="6:50" x14ac:dyDescent="0.25">
      <c r="AX61" s="54">
        <f>AR$27</f>
        <v>3.6500000000000005E-2</v>
      </c>
    </row>
    <row r="62" spans="6:50" x14ac:dyDescent="0.25">
      <c r="AX62" s="54">
        <f>AS$27</f>
        <v>3.7000000000000005E-2</v>
      </c>
    </row>
    <row r="63" spans="6:50" x14ac:dyDescent="0.25">
      <c r="AX63" s="54">
        <f>AT$27</f>
        <v>3.7500000000000006E-2</v>
      </c>
    </row>
    <row r="64" spans="6:50" x14ac:dyDescent="0.25">
      <c r="AX64" s="54">
        <f>AU$27</f>
        <v>3.8000000000000006E-2</v>
      </c>
    </row>
    <row r="65" spans="50:50" x14ac:dyDescent="0.25">
      <c r="AX65" s="54">
        <f>AV$27</f>
        <v>3.85E-2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Dashboard</vt:lpstr>
      <vt:lpstr>Project</vt:lpstr>
      <vt:lpstr>MuniC</vt:lpstr>
      <vt:lpstr>ImpactC</vt:lpstr>
      <vt:lpstr>MuniW</vt:lpstr>
      <vt:lpstr>ImpactW</vt:lpstr>
      <vt:lpstr>WIFIA</vt:lpstr>
      <vt:lpstr>Analysis</vt:lpstr>
      <vt:lpstr>Rates</vt:lpstr>
      <vt:lpstr>SLGs</vt:lpstr>
      <vt:lpstr>Special Tax</vt:lpstr>
      <vt:lpstr>Accel</vt:lpstr>
      <vt:lpstr>PFS</vt:lpstr>
      <vt:lpstr>Com Impact</vt:lpstr>
      <vt:lpstr>'Com Impact'!Print_Area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Ryan</dc:creator>
  <cp:lastModifiedBy>John Ryan</cp:lastModifiedBy>
  <cp:lastPrinted>2019-04-22T20:01:16Z</cp:lastPrinted>
  <dcterms:created xsi:type="dcterms:W3CDTF">2019-04-05T21:39:04Z</dcterms:created>
  <dcterms:modified xsi:type="dcterms:W3CDTF">2019-05-07T23:25:08Z</dcterms:modified>
</cp:coreProperties>
</file>